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KAP PEMBUKUAN PAJAK 2024\Gaji\"/>
    </mc:Choice>
  </mc:AlternateContent>
  <bookViews>
    <workbookView xWindow="0" yWindow="0" windowWidth="20490" windowHeight="7905" activeTab="1"/>
  </bookViews>
  <sheets>
    <sheet name="TER" sheetId="2" r:id="rId1"/>
    <sheet name="01.2024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3" l="1"/>
  <c r="V13" i="3"/>
  <c r="V14" i="3"/>
  <c r="V15" i="3"/>
  <c r="V16" i="3"/>
  <c r="V17" i="3"/>
  <c r="V18" i="3"/>
  <c r="V7" i="3"/>
  <c r="Q29" i="3"/>
  <c r="P29" i="3"/>
  <c r="Q26" i="3"/>
  <c r="P26" i="3"/>
  <c r="I11" i="3"/>
  <c r="H14" i="3"/>
  <c r="J18" i="3" l="1"/>
  <c r="J17" i="3"/>
  <c r="J16" i="3"/>
  <c r="J15" i="3"/>
  <c r="J14" i="3"/>
  <c r="J13" i="3"/>
  <c r="J12" i="3"/>
  <c r="J11" i="3"/>
  <c r="J10" i="3"/>
  <c r="J9" i="3"/>
  <c r="I13" i="3"/>
  <c r="I12" i="3"/>
  <c r="I10" i="3"/>
  <c r="I9" i="3"/>
  <c r="H18" i="3"/>
  <c r="H17" i="3"/>
  <c r="H16" i="3"/>
  <c r="H15" i="3"/>
  <c r="G7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G6" i="3" l="1"/>
  <c r="T6" i="3"/>
  <c r="X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X7" i="3"/>
  <c r="G8" i="3"/>
  <c r="X8" i="3"/>
  <c r="G9" i="3"/>
  <c r="X9" i="3"/>
  <c r="G10" i="3"/>
  <c r="X10" i="3"/>
  <c r="G11" i="3"/>
  <c r="X11" i="3"/>
  <c r="G12" i="3"/>
  <c r="X12" i="3"/>
  <c r="G13" i="3"/>
  <c r="X13" i="3"/>
  <c r="G14" i="3"/>
  <c r="X14" i="3"/>
  <c r="G15" i="3"/>
  <c r="X15" i="3"/>
  <c r="G16" i="3"/>
  <c r="X16" i="3"/>
  <c r="G17" i="3"/>
  <c r="X17" i="3"/>
  <c r="G18" i="3"/>
  <c r="X18" i="3"/>
  <c r="S15" i="3" l="1"/>
  <c r="S14" i="3"/>
  <c r="S13" i="3"/>
  <c r="S18" i="3"/>
  <c r="S12" i="3"/>
  <c r="S17" i="3"/>
  <c r="S16" i="3"/>
  <c r="S10" i="3"/>
  <c r="T8" i="3"/>
  <c r="S11" i="3"/>
  <c r="R28" i="3" l="1"/>
  <c r="K20" i="3" l="1"/>
  <c r="J20" i="3"/>
  <c r="I20" i="3"/>
  <c r="L20" i="3"/>
  <c r="H20" i="3"/>
  <c r="B47" i="2"/>
  <c r="B46" i="2"/>
  <c r="B45" i="2"/>
  <c r="L44" i="2"/>
  <c r="B44" i="2"/>
  <c r="L43" i="2"/>
  <c r="G43" i="2"/>
  <c r="B43" i="2"/>
  <c r="L42" i="2"/>
  <c r="G42" i="2"/>
  <c r="B42" i="2"/>
  <c r="L41" i="2"/>
  <c r="G41" i="2"/>
  <c r="B41" i="2"/>
  <c r="L40" i="2"/>
  <c r="G40" i="2"/>
  <c r="B40" i="2"/>
  <c r="L39" i="2"/>
  <c r="G39" i="2"/>
  <c r="B39" i="2"/>
  <c r="L38" i="2"/>
  <c r="G38" i="2"/>
  <c r="B38" i="2"/>
  <c r="L37" i="2"/>
  <c r="G37" i="2"/>
  <c r="B37" i="2"/>
  <c r="L36" i="2"/>
  <c r="G36" i="2"/>
  <c r="B36" i="2"/>
  <c r="L35" i="2"/>
  <c r="G35" i="2"/>
  <c r="B35" i="2"/>
  <c r="L34" i="2"/>
  <c r="G34" i="2"/>
  <c r="B34" i="2"/>
  <c r="L33" i="2"/>
  <c r="G33" i="2"/>
  <c r="B33" i="2"/>
  <c r="L32" i="2"/>
  <c r="G32" i="2"/>
  <c r="B32" i="2"/>
  <c r="L31" i="2"/>
  <c r="G31" i="2"/>
  <c r="B31" i="2"/>
  <c r="L30" i="2"/>
  <c r="G30" i="2"/>
  <c r="B30" i="2"/>
  <c r="L29" i="2"/>
  <c r="G29" i="2"/>
  <c r="B29" i="2"/>
  <c r="L28" i="2"/>
  <c r="G28" i="2"/>
  <c r="B28" i="2"/>
  <c r="L27" i="2"/>
  <c r="G27" i="2"/>
  <c r="B27" i="2"/>
  <c r="L26" i="2"/>
  <c r="G26" i="2"/>
  <c r="B26" i="2"/>
  <c r="L25" i="2"/>
  <c r="G25" i="2"/>
  <c r="B25" i="2"/>
  <c r="L24" i="2"/>
  <c r="G24" i="2"/>
  <c r="B24" i="2"/>
  <c r="L23" i="2"/>
  <c r="G23" i="2"/>
  <c r="B23" i="2"/>
  <c r="L22" i="2"/>
  <c r="G22" i="2"/>
  <c r="B22" i="2"/>
  <c r="L21" i="2"/>
  <c r="G21" i="2"/>
  <c r="B21" i="2"/>
  <c r="L20" i="2"/>
  <c r="G20" i="2"/>
  <c r="B20" i="2"/>
  <c r="L19" i="2"/>
  <c r="G19" i="2"/>
  <c r="B19" i="2"/>
  <c r="L18" i="2"/>
  <c r="G18" i="2"/>
  <c r="B18" i="2"/>
  <c r="L17" i="2"/>
  <c r="G17" i="2"/>
  <c r="B17" i="2"/>
  <c r="L16" i="2"/>
  <c r="G16" i="2"/>
  <c r="B16" i="2"/>
  <c r="L15" i="2"/>
  <c r="G15" i="2"/>
  <c r="B15" i="2"/>
  <c r="L14" i="2"/>
  <c r="G14" i="2"/>
  <c r="B14" i="2"/>
  <c r="L13" i="2"/>
  <c r="G13" i="2"/>
  <c r="B13" i="2"/>
  <c r="L12" i="2"/>
  <c r="G12" i="2"/>
  <c r="B12" i="2"/>
  <c r="L11" i="2"/>
  <c r="G11" i="2"/>
  <c r="B11" i="2"/>
  <c r="L10" i="2"/>
  <c r="G10" i="2"/>
  <c r="B10" i="2"/>
  <c r="L9" i="2"/>
  <c r="G9" i="2"/>
  <c r="B9" i="2"/>
  <c r="L8" i="2"/>
  <c r="G8" i="2"/>
  <c r="B8" i="2"/>
  <c r="L7" i="2"/>
  <c r="G7" i="2"/>
  <c r="B7" i="2"/>
  <c r="L6" i="2"/>
  <c r="G6" i="2"/>
  <c r="B6" i="2"/>
  <c r="Q5" i="2"/>
  <c r="L5" i="2"/>
  <c r="G5" i="2"/>
  <c r="B5" i="2"/>
  <c r="R6" i="3" l="1"/>
  <c r="S6" i="3" s="1"/>
  <c r="U6" i="3" s="1"/>
  <c r="V6" i="3" s="1"/>
  <c r="R8" i="3"/>
  <c r="S8" i="3" s="1"/>
  <c r="U8" i="3" s="1"/>
  <c r="R16" i="3"/>
  <c r="T16" i="3" s="1"/>
  <c r="U16" i="3" s="1"/>
  <c r="Y16" i="3" s="1"/>
  <c r="Z16" i="3" s="1"/>
  <c r="R13" i="3"/>
  <c r="T13" i="3" s="1"/>
  <c r="U13" i="3" s="1"/>
  <c r="Y13" i="3" s="1"/>
  <c r="Z13" i="3" s="1"/>
  <c r="R9" i="3"/>
  <c r="R11" i="3"/>
  <c r="T11" i="3" s="1"/>
  <c r="R18" i="3"/>
  <c r="T18" i="3" s="1"/>
  <c r="U18" i="3" s="1"/>
  <c r="Y18" i="3" s="1"/>
  <c r="Z18" i="3" s="1"/>
  <c r="R10" i="3"/>
  <c r="T10" i="3" s="1"/>
  <c r="U10" i="3" s="1"/>
  <c r="R7" i="3"/>
  <c r="R15" i="3"/>
  <c r="T15" i="3" s="1"/>
  <c r="U15" i="3" s="1"/>
  <c r="Y15" i="3" s="1"/>
  <c r="Z15" i="3" s="1"/>
  <c r="R14" i="3"/>
  <c r="T14" i="3" s="1"/>
  <c r="U14" i="3" s="1"/>
  <c r="Y14" i="3" s="1"/>
  <c r="Z14" i="3" s="1"/>
  <c r="R12" i="3"/>
  <c r="T12" i="3" s="1"/>
  <c r="U12" i="3" s="1"/>
  <c r="Y12" i="3" s="1"/>
  <c r="Z12" i="3" s="1"/>
  <c r="R17" i="3"/>
  <c r="T17" i="3" s="1"/>
  <c r="U17" i="3" s="1"/>
  <c r="Y17" i="3" s="1"/>
  <c r="Z17" i="3" s="1"/>
  <c r="G20" i="3"/>
  <c r="S7" i="3" l="1"/>
  <c r="T7" i="3"/>
  <c r="U7" i="3" s="1"/>
  <c r="Y8" i="3"/>
  <c r="Z8" i="3" s="1"/>
  <c r="V8" i="3"/>
  <c r="Y10" i="3"/>
  <c r="Z10" i="3" s="1"/>
  <c r="V10" i="3"/>
  <c r="Y6" i="3"/>
  <c r="Z6" i="3" s="1"/>
  <c r="V11" i="3"/>
  <c r="U11" i="3"/>
  <c r="S9" i="3"/>
  <c r="T9" i="3"/>
  <c r="U9" i="3" s="1"/>
  <c r="X20" i="3"/>
  <c r="P20" i="3"/>
  <c r="Q20" i="3"/>
  <c r="Y9" i="3" l="1"/>
  <c r="Z9" i="3" s="1"/>
  <c r="V9" i="3"/>
  <c r="Y7" i="3"/>
  <c r="Z7" i="3" s="1"/>
  <c r="Y11" i="3"/>
  <c r="Z11" i="3" s="1"/>
  <c r="R26" i="3"/>
  <c r="R29" i="3" s="1"/>
  <c r="R32" i="3" s="1"/>
  <c r="S20" i="3"/>
  <c r="T20" i="3" l="1"/>
  <c r="U20" i="3" l="1"/>
  <c r="Z20" i="3" l="1"/>
  <c r="V20" i="3"/>
  <c r="Y20" i="3"/>
</calcChain>
</file>

<file path=xl/sharedStrings.xml><?xml version="1.0" encoding="utf-8"?>
<sst xmlns="http://schemas.openxmlformats.org/spreadsheetml/2006/main" count="262" uniqueCount="98">
  <si>
    <t>TER A</t>
  </si>
  <si>
    <t>TER B</t>
  </si>
  <si>
    <t>TER C</t>
  </si>
  <si>
    <t>TER Harian</t>
  </si>
  <si>
    <t>TK/0   TK/1   K/0</t>
  </si>
  <si>
    <t>TK/2   TK/3   K/1   K/2</t>
  </si>
  <si>
    <t>K/3</t>
  </si>
  <si>
    <t>Mulai</t>
  </si>
  <si>
    <t>sampai</t>
  </si>
  <si>
    <t>Tarif Bulanan</t>
  </si>
  <si>
    <t>s.d.</t>
  </si>
  <si>
    <t>~~</t>
  </si>
  <si>
    <t>NPWP</t>
  </si>
  <si>
    <t>Status</t>
  </si>
  <si>
    <t>PTKP</t>
  </si>
  <si>
    <t>Gaji Pokok (Bulan)</t>
  </si>
  <si>
    <t>Total Penghasilan Bruto</t>
  </si>
  <si>
    <t>TARIF TER</t>
  </si>
  <si>
    <t>Psl 21 ber-NPWP (Bulan)</t>
  </si>
  <si>
    <t>Psl 21 non-NPWP (Bulan)</t>
  </si>
  <si>
    <t>Gaji Yang Dibayarkan</t>
  </si>
  <si>
    <t>TK/0</t>
  </si>
  <si>
    <t>TOTAL</t>
  </si>
  <si>
    <t>THR</t>
  </si>
  <si>
    <t>Bonus</t>
  </si>
  <si>
    <t>Penghasilan Tdk Teratur Lain</t>
  </si>
  <si>
    <t>Tunjangan PPh 21</t>
  </si>
  <si>
    <t>PPh 21</t>
  </si>
  <si>
    <t>PENGHASILAN BRUTO</t>
  </si>
  <si>
    <t>N</t>
  </si>
  <si>
    <t>Tunjangan PPh 21 (Y/N) --------&gt;</t>
  </si>
  <si>
    <t>PPh 21 - Ditunjang</t>
  </si>
  <si>
    <t>PPh 21 - Dipotong</t>
  </si>
  <si>
    <t>Total Pph 21</t>
  </si>
  <si>
    <t>ALAMAT</t>
  </si>
  <si>
    <t>NO</t>
  </si>
  <si>
    <t>NAMA PEGAWAI</t>
  </si>
  <si>
    <t>NIK KTP</t>
  </si>
  <si>
    <t>K/2</t>
  </si>
  <si>
    <t xml:space="preserve">NOTED: </t>
  </si>
  <si>
    <t>NON NPWP : TULIS “TIDAK ADA” JANGAN “-“ karena rumus mengacu ke kalimat TIDAK ADA</t>
  </si>
  <si>
    <t>LEMBUR</t>
  </si>
  <si>
    <t>POTONGAN</t>
  </si>
  <si>
    <t>PEG. KENA PAJAK</t>
  </si>
  <si>
    <t>TDK KENA PAJAK</t>
  </si>
  <si>
    <t>T. AHLI</t>
  </si>
  <si>
    <t>LB DESEMBER 2023</t>
  </si>
  <si>
    <t>KB JANUARI 2024</t>
  </si>
  <si>
    <t>BPJS TK</t>
  </si>
  <si>
    <t>BPJS KESEHATAN</t>
  </si>
  <si>
    <t>UANG MAKAN</t>
  </si>
  <si>
    <t>INSENTIVE MINGGUAN</t>
  </si>
  <si>
    <t>INSETIVE BULANAN</t>
  </si>
  <si>
    <t>SUMARNO</t>
  </si>
  <si>
    <t>SOEGIRI</t>
  </si>
  <si>
    <t>YOYOK DWI HARJANTO</t>
  </si>
  <si>
    <t>LENA YULIATI</t>
  </si>
  <si>
    <t>ROHMAH SUDARSIH</t>
  </si>
  <si>
    <t>NOVI FERLISAWITRI</t>
  </si>
  <si>
    <t>TRIONO</t>
  </si>
  <si>
    <t>MOCHDIJONO</t>
  </si>
  <si>
    <t>SUTRISNO</t>
  </si>
  <si>
    <t>MIFTACHUR ROCHIM</t>
  </si>
  <si>
    <t>SUMADI</t>
  </si>
  <si>
    <t>AHMADI</t>
  </si>
  <si>
    <t>SLAMET RIYANTO</t>
  </si>
  <si>
    <t>PETELAN SELATAN III NO. 696 RT. 03/RW. VII SARIREJO, SEMARANG TIMUR</t>
  </si>
  <si>
    <t>JL. PLAMPITAN KP. MALANG NO. 160-A RT. 005/RW. 005 KRANGGAN, SEMARANG TENGAH</t>
  </si>
  <si>
    <t>JL. KUALA MAS III NO. 113 RT. 03/RW. XIII PANGGUNG LOR, SEMARANG UTARA</t>
  </si>
  <si>
    <t>DK. NGEMBES RT. 01/RW. XVI GEMBONG, PATI</t>
  </si>
  <si>
    <t>KARANGANYAR RT. 01/RW. XII MUKTIHARJO KIDUL, PEDURUNGAN, SEMARANG</t>
  </si>
  <si>
    <t>JL. PURWOGONDO TIMUR III RT. 03/RW. V DADAPSARI, SEMARANG UTARA</t>
  </si>
  <si>
    <t>JL. SENDANGGUWO SELATAN RT. 011 / RW. 009 SENDANGGUWO, SEMARANG</t>
  </si>
  <si>
    <t>SIDO DRAJAT III N0. 20 RT. 10/RW. XIX MUKTIHARJO KIDUL, PEDURUNGAN</t>
  </si>
  <si>
    <t>GRIYA UTAMA BANJARDOWO BARU C. 250 RT. 06/ RW. X KARANGROTO, GENUK</t>
  </si>
  <si>
    <t>JL. SALEH BANGETAYU KULON RT. 08/RW. II GENUK</t>
  </si>
  <si>
    <t>KUDU RT. 11/RW. VII GENUK</t>
  </si>
  <si>
    <t>DELIK RT. 006 RW. 001 WRINGIN JAJAR, MRANGGEN, DEMAK</t>
  </si>
  <si>
    <t>REGALOH RT. 02/RW. V TLOGOWUNGU, PATI</t>
  </si>
  <si>
    <t>3374032603650001</t>
  </si>
  <si>
    <t>3374012410670001</t>
  </si>
  <si>
    <t>3374041606750001</t>
  </si>
  <si>
    <t>3374025906840003</t>
  </si>
  <si>
    <t>3309180312840002</t>
  </si>
  <si>
    <t>3374032909650001</t>
  </si>
  <si>
    <t>3374021607750007</t>
  </si>
  <si>
    <t>3374052109810002</t>
  </si>
  <si>
    <t>3374012307840001</t>
  </si>
  <si>
    <t>3321010603880007</t>
  </si>
  <si>
    <t>3321010103830006</t>
  </si>
  <si>
    <t>554364760518000</t>
  </si>
  <si>
    <t>TK/1</t>
  </si>
  <si>
    <t>TIDAK ADA</t>
  </si>
  <si>
    <t>GAJI 01-24</t>
  </si>
  <si>
    <t>PPH PS 21 JANUARI 2024</t>
  </si>
  <si>
    <t>3374064210790006</t>
  </si>
  <si>
    <t>3318134207720008</t>
  </si>
  <si>
    <t>252826300504000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</si>
</sst>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_);_(* \(#,##0.0\);_(* &quot;-&quot;??_);_(@_)"/>
    <numFmt numFmtId="166" formatCode="00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 Light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0"/>
      <name val="Calibri Light"/>
      <family val="1"/>
      <scheme val="major"/>
    </font>
    <font>
      <sz val="10"/>
      <name val="Calibri Light"/>
      <family val="1"/>
      <scheme val="major"/>
    </font>
    <font>
      <sz val="11"/>
      <color theme="1"/>
      <name val="Calibri"/>
      <family val="2"/>
      <scheme val="minor"/>
    </font>
    <font>
      <sz val="10"/>
      <name val="Cambria"/>
      <family val="1"/>
    </font>
    <font>
      <sz val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6" fillId="0" borderId="0"/>
    <xf numFmtId="41" fontId="12" fillId="0" borderId="0" applyFont="0" applyFill="0" applyBorder="0" applyAlignment="0" applyProtection="0"/>
  </cellStyleXfs>
  <cellXfs count="93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0" xfId="1" applyFont="1"/>
    <xf numFmtId="0" fontId="2" fillId="0" borderId="0" xfId="1"/>
    <xf numFmtId="0" fontId="1" fillId="0" borderId="1" xfId="1" applyFont="1" applyBorder="1"/>
    <xf numFmtId="3" fontId="1" fillId="0" borderId="1" xfId="1" quotePrefix="1" applyNumberFormat="1" applyFont="1" applyBorder="1" applyAlignment="1">
      <alignment horizontal="center"/>
    </xf>
    <xf numFmtId="9" fontId="1" fillId="0" borderId="1" xfId="1" quotePrefix="1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3" fontId="1" fillId="0" borderId="1" xfId="1" applyNumberFormat="1" applyFont="1" applyBorder="1" applyAlignment="1">
      <alignment horizontal="center"/>
    </xf>
    <xf numFmtId="10" fontId="1" fillId="0" borderId="1" xfId="1" quotePrefix="1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/>
    <xf numFmtId="164" fontId="4" fillId="0" borderId="3" xfId="3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164" fontId="4" fillId="0" borderId="4" xfId="1" applyNumberFormat="1" applyFont="1" applyBorder="1" applyAlignment="1">
      <alignment vertical="center"/>
    </xf>
    <xf numFmtId="10" fontId="4" fillId="0" borderId="5" xfId="2" applyNumberFormat="1" applyFont="1" applyBorder="1" applyAlignment="1">
      <alignment vertical="center"/>
    </xf>
    <xf numFmtId="164" fontId="4" fillId="0" borderId="4" xfId="3" applyNumberFormat="1" applyFont="1" applyBorder="1" applyAlignment="1">
      <alignment vertical="center"/>
    </xf>
    <xf numFmtId="164" fontId="3" fillId="0" borderId="4" xfId="3" applyNumberFormat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43" fontId="4" fillId="0" borderId="4" xfId="4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164" fontId="4" fillId="0" borderId="7" xfId="3" applyNumberFormat="1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10" fontId="4" fillId="0" borderId="8" xfId="2" applyNumberFormat="1" applyFont="1" applyBorder="1" applyAlignment="1">
      <alignment vertical="center"/>
    </xf>
    <xf numFmtId="164" fontId="3" fillId="0" borderId="3" xfId="3" applyNumberFormat="1" applyFont="1" applyBorder="1" applyAlignment="1">
      <alignment vertical="center"/>
    </xf>
    <xf numFmtId="10" fontId="3" fillId="0" borderId="3" xfId="2" applyNumberFormat="1" applyFont="1" applyBorder="1" applyAlignment="1">
      <alignment vertical="center"/>
    </xf>
    <xf numFmtId="43" fontId="4" fillId="0" borderId="0" xfId="4" applyFont="1"/>
    <xf numFmtId="10" fontId="4" fillId="0" borderId="0" xfId="2" applyNumberFormat="1" applyFont="1"/>
    <xf numFmtId="0" fontId="3" fillId="0" borderId="11" xfId="1" applyFont="1" applyBorder="1" applyAlignment="1">
      <alignment horizontal="center" vertical="center"/>
    </xf>
    <xf numFmtId="164" fontId="4" fillId="0" borderId="10" xfId="3" applyNumberFormat="1" applyFont="1" applyBorder="1" applyAlignment="1">
      <alignment horizontal="center" vertical="center" wrapText="1"/>
    </xf>
    <xf numFmtId="43" fontId="4" fillId="0" borderId="3" xfId="4" applyFont="1" applyFill="1" applyBorder="1" applyAlignment="1">
      <alignment horizontal="center" vertical="center" wrapText="1"/>
    </xf>
    <xf numFmtId="10" fontId="4" fillId="0" borderId="4" xfId="2" applyNumberFormat="1" applyFont="1" applyBorder="1" applyAlignment="1">
      <alignment vertical="center"/>
    </xf>
    <xf numFmtId="164" fontId="4" fillId="0" borderId="14" xfId="3" applyNumberFormat="1" applyFont="1" applyBorder="1" applyAlignment="1">
      <alignment horizontal="center" vertical="center" wrapText="1"/>
    </xf>
    <xf numFmtId="10" fontId="4" fillId="0" borderId="14" xfId="2" applyNumberFormat="1" applyFont="1" applyBorder="1" applyAlignment="1">
      <alignment horizontal="center" vertical="center" wrapText="1"/>
    </xf>
    <xf numFmtId="164" fontId="4" fillId="0" borderId="15" xfId="3" applyNumberFormat="1" applyFont="1" applyBorder="1" applyAlignment="1">
      <alignment horizontal="center" vertical="center" wrapText="1"/>
    </xf>
    <xf numFmtId="164" fontId="4" fillId="0" borderId="0" xfId="1" applyNumberFormat="1" applyFont="1"/>
    <xf numFmtId="164" fontId="4" fillId="2" borderId="14" xfId="3" applyNumberFormat="1" applyFont="1" applyFill="1" applyBorder="1" applyAlignment="1">
      <alignment horizontal="center" vertical="center" wrapText="1"/>
    </xf>
    <xf numFmtId="43" fontId="4" fillId="2" borderId="3" xfId="4" applyFont="1" applyFill="1" applyBorder="1" applyAlignment="1">
      <alignment horizontal="center" vertical="center" wrapText="1"/>
    </xf>
    <xf numFmtId="43" fontId="4" fillId="2" borderId="14" xfId="4" applyFont="1" applyFill="1" applyBorder="1" applyAlignment="1">
      <alignment horizontal="center" vertical="center" wrapText="1"/>
    </xf>
    <xf numFmtId="164" fontId="4" fillId="2" borderId="4" xfId="1" applyNumberFormat="1" applyFont="1" applyFill="1" applyBorder="1" applyAlignment="1">
      <alignment vertical="center"/>
    </xf>
    <xf numFmtId="164" fontId="3" fillId="2" borderId="3" xfId="3" applyNumberFormat="1" applyFont="1" applyFill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7" fillId="0" borderId="18" xfId="5" applyNumberFormat="1" applyFont="1" applyBorder="1" applyAlignment="1">
      <alignment vertical="center"/>
    </xf>
    <xf numFmtId="1" fontId="7" fillId="0" borderId="18" xfId="5" quotePrefix="1" applyNumberFormat="1" applyFont="1" applyBorder="1" applyAlignment="1">
      <alignment horizontal="center" vertical="center"/>
    </xf>
    <xf numFmtId="43" fontId="4" fillId="0" borderId="5" xfId="4" applyFont="1" applyBorder="1" applyAlignment="1">
      <alignment horizontal="center" vertical="center"/>
    </xf>
    <xf numFmtId="164" fontId="4" fillId="0" borderId="5" xfId="3" applyNumberFormat="1" applyFont="1" applyBorder="1" applyAlignment="1">
      <alignment vertical="center"/>
    </xf>
    <xf numFmtId="43" fontId="4" fillId="0" borderId="5" xfId="4" applyFont="1" applyBorder="1" applyAlignment="1">
      <alignment vertical="center"/>
    </xf>
    <xf numFmtId="43" fontId="4" fillId="2" borderId="5" xfId="4" applyFont="1" applyFill="1" applyBorder="1" applyAlignment="1">
      <alignment vertical="center"/>
    </xf>
    <xf numFmtId="0" fontId="4" fillId="0" borderId="20" xfId="1" applyFont="1" applyBorder="1" applyAlignment="1">
      <alignment horizontal="center" vertical="center"/>
    </xf>
    <xf numFmtId="0" fontId="4" fillId="0" borderId="20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9" fillId="0" borderId="0" xfId="1" applyFont="1"/>
    <xf numFmtId="165" fontId="11" fillId="0" borderId="0" xfId="5" applyFont="1" applyAlignment="1">
      <alignment vertical="center"/>
    </xf>
    <xf numFmtId="165" fontId="11" fillId="0" borderId="0" xfId="5" applyFont="1" applyAlignment="1">
      <alignment horizontal="center" vertical="center"/>
    </xf>
    <xf numFmtId="164" fontId="11" fillId="0" borderId="0" xfId="5" applyNumberFormat="1" applyFont="1" applyAlignment="1">
      <alignment vertical="center"/>
    </xf>
    <xf numFmtId="164" fontId="11" fillId="0" borderId="21" xfId="5" applyNumberFormat="1" applyFont="1" applyBorder="1" applyAlignment="1">
      <alignment vertical="center"/>
    </xf>
    <xf numFmtId="164" fontId="3" fillId="0" borderId="0" xfId="3" applyNumberFormat="1" applyFont="1" applyAlignment="1">
      <alignment vertical="center"/>
    </xf>
    <xf numFmtId="164" fontId="4" fillId="0" borderId="0" xfId="3" applyNumberFormat="1" applyFont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7" fillId="0" borderId="18" xfId="0" quotePrefix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7" fillId="0" borderId="22" xfId="0" quotePrefix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vertical="center"/>
    </xf>
    <xf numFmtId="166" fontId="14" fillId="0" borderId="19" xfId="0" applyNumberFormat="1" applyFont="1" applyBorder="1" applyAlignment="1">
      <alignment vertical="center"/>
    </xf>
    <xf numFmtId="166" fontId="14" fillId="0" borderId="18" xfId="0" applyNumberFormat="1" applyFont="1" applyBorder="1" applyAlignment="1">
      <alignment vertical="center"/>
    </xf>
    <xf numFmtId="0" fontId="4" fillId="0" borderId="2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64" fontId="13" fillId="0" borderId="5" xfId="6" applyNumberFormat="1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vertical="center"/>
    </xf>
    <xf numFmtId="164" fontId="7" fillId="0" borderId="5" xfId="6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vertical="center"/>
    </xf>
    <xf numFmtId="164" fontId="4" fillId="0" borderId="24" xfId="1" applyNumberFormat="1" applyFont="1" applyBorder="1" applyAlignment="1">
      <alignment vertical="center"/>
    </xf>
    <xf numFmtId="167" fontId="11" fillId="0" borderId="0" xfId="5" applyNumberFormat="1" applyFont="1" applyAlignment="1">
      <alignment horizontal="center" vertical="center"/>
    </xf>
    <xf numFmtId="167" fontId="11" fillId="0" borderId="21" xfId="5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164" fontId="10" fillId="0" borderId="0" xfId="5" applyNumberFormat="1" applyFont="1" applyAlignment="1">
      <alignment horizontal="center" vertical="center"/>
    </xf>
    <xf numFmtId="164" fontId="11" fillId="0" borderId="0" xfId="5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4" fontId="4" fillId="0" borderId="8" xfId="3" applyNumberFormat="1" applyFont="1" applyBorder="1" applyAlignment="1">
      <alignment horizontal="center" vertical="center" wrapText="1"/>
    </xf>
    <xf numFmtId="164" fontId="4" fillId="0" borderId="13" xfId="3" applyNumberFormat="1" applyFont="1" applyBorder="1" applyAlignment="1">
      <alignment horizontal="center" vertical="center" wrapText="1"/>
    </xf>
    <xf numFmtId="10" fontId="4" fillId="0" borderId="8" xfId="2" applyNumberFormat="1" applyFont="1" applyBorder="1" applyAlignment="1">
      <alignment horizontal="center" vertical="center" wrapText="1"/>
    </xf>
    <xf numFmtId="10" fontId="4" fillId="0" borderId="13" xfId="2" applyNumberFormat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4" fontId="4" fillId="2" borderId="16" xfId="3" applyNumberFormat="1" applyFont="1" applyFill="1" applyBorder="1" applyAlignment="1">
      <alignment horizontal="center" vertical="center" wrapText="1"/>
    </xf>
    <xf numFmtId="164" fontId="4" fillId="2" borderId="17" xfId="3" applyNumberFormat="1" applyFont="1" applyFill="1" applyBorder="1" applyAlignment="1">
      <alignment horizontal="center" vertical="center" wrapText="1"/>
    </xf>
    <xf numFmtId="164" fontId="4" fillId="2" borderId="15" xfId="3" applyNumberFormat="1" applyFont="1" applyFill="1" applyBorder="1" applyAlignment="1">
      <alignment horizontal="center" vertical="center" wrapText="1"/>
    </xf>
  </cellXfs>
  <cellStyles count="7">
    <cellStyle name="Comma [0]" xfId="6" builtinId="6"/>
    <cellStyle name="Comma 2" xfId="4"/>
    <cellStyle name="Normal" xfId="0" builtinId="0"/>
    <cellStyle name="Normal 2" xfId="1"/>
    <cellStyle name="Normal 2 2 2" xfId="3"/>
    <cellStyle name="Normal 3" xfId="5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zoomScale="90" zoomScaleNormal="90" workbookViewId="0">
      <selection activeCell="S3" sqref="S3"/>
    </sheetView>
  </sheetViews>
  <sheetFormatPr defaultColWidth="8.7109375" defaultRowHeight="15" x14ac:dyDescent="0.25"/>
  <cols>
    <col min="1" max="1" width="4.42578125" style="3" customWidth="1"/>
    <col min="2" max="2" width="21" style="3" customWidth="1"/>
    <col min="3" max="3" width="3.7109375" style="3" customWidth="1"/>
    <col min="4" max="4" width="13.42578125" style="3" bestFit="1" customWidth="1"/>
    <col min="5" max="5" width="12.85546875" style="3" customWidth="1"/>
    <col min="6" max="6" width="5" style="3" customWidth="1"/>
    <col min="7" max="7" width="19" style="3" customWidth="1"/>
    <col min="8" max="8" width="4.140625" style="3" bestFit="1" customWidth="1"/>
    <col min="9" max="9" width="12.7109375" style="3" bestFit="1" customWidth="1"/>
    <col min="10" max="10" width="12.42578125" style="3" bestFit="1" customWidth="1"/>
    <col min="11" max="11" width="5.28515625" style="3" customWidth="1"/>
    <col min="12" max="12" width="17.42578125" style="3" customWidth="1"/>
    <col min="13" max="13" width="4.140625" style="3" customWidth="1"/>
    <col min="14" max="14" width="12.7109375" style="3" customWidth="1"/>
    <col min="15" max="15" width="12.42578125" style="3" customWidth="1"/>
    <col min="16" max="16" width="5.28515625" style="3" customWidth="1"/>
    <col min="17" max="18" width="8.7109375" style="3"/>
    <col min="19" max="19" width="9.7109375" style="3" customWidth="1"/>
    <col min="20" max="20" width="12.42578125" style="3" bestFit="1" customWidth="1"/>
    <col min="21" max="16384" width="8.7109375" style="3"/>
  </cols>
  <sheetData>
    <row r="1" spans="2:20" ht="16.5" thickTop="1" thickBot="1" x14ac:dyDescent="0.3">
      <c r="B1" s="78" t="s">
        <v>0</v>
      </c>
      <c r="C1" s="78"/>
      <c r="D1" s="78"/>
      <c r="E1" s="78"/>
      <c r="F1" s="2"/>
      <c r="G1" s="78" t="s">
        <v>1</v>
      </c>
      <c r="H1" s="78"/>
      <c r="I1" s="78"/>
      <c r="J1" s="78"/>
      <c r="K1" s="2"/>
      <c r="L1" s="78" t="s">
        <v>2</v>
      </c>
      <c r="M1" s="78"/>
      <c r="N1" s="78"/>
      <c r="O1" s="78"/>
      <c r="P1" s="2"/>
      <c r="Q1" s="78" t="s">
        <v>3</v>
      </c>
      <c r="R1" s="78"/>
      <c r="S1" s="78"/>
      <c r="T1" s="78"/>
    </row>
    <row r="2" spans="2:20" ht="16.5" thickTop="1" thickBot="1" x14ac:dyDescent="0.3">
      <c r="B2" s="78" t="s">
        <v>4</v>
      </c>
      <c r="C2" s="78"/>
      <c r="D2" s="78"/>
      <c r="E2" s="78"/>
      <c r="F2" s="2"/>
      <c r="G2" s="78" t="s">
        <v>5</v>
      </c>
      <c r="H2" s="78"/>
      <c r="I2" s="78"/>
      <c r="J2" s="78"/>
      <c r="K2" s="2"/>
      <c r="L2" s="78" t="s">
        <v>6</v>
      </c>
      <c r="M2" s="78"/>
      <c r="N2" s="78"/>
      <c r="O2" s="78"/>
      <c r="P2" s="2"/>
      <c r="Q2" s="78"/>
      <c r="R2" s="78"/>
      <c r="S2" s="78"/>
      <c r="T2" s="78"/>
    </row>
    <row r="3" spans="2:20" ht="16.5" thickTop="1" thickBot="1" x14ac:dyDescent="0.3">
      <c r="B3" s="1" t="s">
        <v>7</v>
      </c>
      <c r="C3" s="4"/>
      <c r="D3" s="1" t="s">
        <v>8</v>
      </c>
      <c r="E3" s="4" t="s">
        <v>9</v>
      </c>
      <c r="F3" s="2"/>
      <c r="G3" s="1" t="s">
        <v>7</v>
      </c>
      <c r="H3" s="4"/>
      <c r="I3" s="1" t="s">
        <v>8</v>
      </c>
      <c r="J3" s="4" t="s">
        <v>9</v>
      </c>
      <c r="K3" s="2"/>
      <c r="L3" s="1" t="s">
        <v>7</v>
      </c>
      <c r="M3" s="4"/>
      <c r="N3" s="1" t="s">
        <v>8</v>
      </c>
      <c r="O3" s="4" t="s">
        <v>9</v>
      </c>
      <c r="P3" s="2"/>
      <c r="Q3" s="1" t="s">
        <v>7</v>
      </c>
      <c r="R3" s="4"/>
      <c r="S3" s="1" t="s">
        <v>8</v>
      </c>
      <c r="T3" s="4" t="s">
        <v>9</v>
      </c>
    </row>
    <row r="4" spans="2:20" ht="16.5" thickTop="1" thickBot="1" x14ac:dyDescent="0.3">
      <c r="B4" s="5">
        <v>0</v>
      </c>
      <c r="C4" s="1" t="s">
        <v>10</v>
      </c>
      <c r="D4" s="5">
        <v>5400000</v>
      </c>
      <c r="E4" s="6">
        <v>0</v>
      </c>
      <c r="F4" s="7"/>
      <c r="G4" s="5">
        <v>0</v>
      </c>
      <c r="H4" s="1" t="s">
        <v>10</v>
      </c>
      <c r="I4" s="5">
        <v>6200000</v>
      </c>
      <c r="J4" s="6">
        <v>0</v>
      </c>
      <c r="K4" s="7"/>
      <c r="L4" s="5">
        <v>0</v>
      </c>
      <c r="M4" s="1" t="s">
        <v>10</v>
      </c>
      <c r="N4" s="5">
        <v>6600000</v>
      </c>
      <c r="O4" s="6">
        <v>0</v>
      </c>
      <c r="P4" s="2"/>
      <c r="Q4" s="5" t="s">
        <v>11</v>
      </c>
      <c r="R4" s="1" t="s">
        <v>10</v>
      </c>
      <c r="S4" s="5">
        <v>450000</v>
      </c>
      <c r="T4" s="6">
        <v>0</v>
      </c>
    </row>
    <row r="5" spans="2:20" ht="16.5" thickTop="1" thickBot="1" x14ac:dyDescent="0.3">
      <c r="B5" s="8">
        <f>D4+1</f>
        <v>5400001</v>
      </c>
      <c r="C5" s="1" t="s">
        <v>10</v>
      </c>
      <c r="D5" s="8">
        <v>5650000</v>
      </c>
      <c r="E5" s="9">
        <v>2.5000000000000001E-3</v>
      </c>
      <c r="F5" s="7"/>
      <c r="G5" s="8">
        <f>I4+1</f>
        <v>6200001</v>
      </c>
      <c r="H5" s="1" t="s">
        <v>10</v>
      </c>
      <c r="I5" s="8">
        <v>6500000</v>
      </c>
      <c r="J5" s="9">
        <v>2.5000000000000001E-3</v>
      </c>
      <c r="K5" s="7"/>
      <c r="L5" s="8">
        <f>N4+1</f>
        <v>6600001</v>
      </c>
      <c r="M5" s="1" t="s">
        <v>10</v>
      </c>
      <c r="N5" s="8">
        <v>6950000</v>
      </c>
      <c r="O5" s="9">
        <v>2.5000000000000001E-3</v>
      </c>
      <c r="P5" s="2"/>
      <c r="Q5" s="8">
        <f>S4+1</f>
        <v>450001</v>
      </c>
      <c r="R5" s="1" t="s">
        <v>10</v>
      </c>
      <c r="S5" s="8">
        <v>2500000</v>
      </c>
      <c r="T5" s="9">
        <v>5.0000000000000001E-3</v>
      </c>
    </row>
    <row r="6" spans="2:20" ht="16.5" thickTop="1" thickBot="1" x14ac:dyDescent="0.3">
      <c r="B6" s="8">
        <f>D5+1</f>
        <v>5650001</v>
      </c>
      <c r="C6" s="1" t="s">
        <v>10</v>
      </c>
      <c r="D6" s="8">
        <v>5950000</v>
      </c>
      <c r="E6" s="10">
        <v>5.0000000000000001E-3</v>
      </c>
      <c r="F6" s="7"/>
      <c r="G6" s="8">
        <f>I5+1</f>
        <v>6500001</v>
      </c>
      <c r="H6" s="1" t="s">
        <v>10</v>
      </c>
      <c r="I6" s="8">
        <v>6850000</v>
      </c>
      <c r="J6" s="10">
        <v>5.0000000000000001E-3</v>
      </c>
      <c r="K6" s="7"/>
      <c r="L6" s="8">
        <f>N5+1</f>
        <v>6950001</v>
      </c>
      <c r="M6" s="1" t="s">
        <v>10</v>
      </c>
      <c r="N6" s="8">
        <v>7350000</v>
      </c>
      <c r="O6" s="10">
        <v>5.0000000000000001E-3</v>
      </c>
      <c r="P6" s="2"/>
      <c r="Q6" s="2"/>
      <c r="R6" s="2"/>
      <c r="S6" s="2"/>
      <c r="T6" s="2"/>
    </row>
    <row r="7" spans="2:20" ht="16.5" thickTop="1" thickBot="1" x14ac:dyDescent="0.3">
      <c r="B7" s="8">
        <f>D6+1</f>
        <v>5950001</v>
      </c>
      <c r="C7" s="1" t="s">
        <v>10</v>
      </c>
      <c r="D7" s="8">
        <v>6300000</v>
      </c>
      <c r="E7" s="10">
        <v>7.4999999999999997E-3</v>
      </c>
      <c r="F7" s="7"/>
      <c r="G7" s="8">
        <f>I6+1</f>
        <v>6850001</v>
      </c>
      <c r="H7" s="1" t="s">
        <v>10</v>
      </c>
      <c r="I7" s="8">
        <v>7300000</v>
      </c>
      <c r="J7" s="10">
        <v>7.4999999999999997E-3</v>
      </c>
      <c r="K7" s="7"/>
      <c r="L7" s="8">
        <f>N6+1</f>
        <v>7350001</v>
      </c>
      <c r="M7" s="1" t="s">
        <v>10</v>
      </c>
      <c r="N7" s="8">
        <v>7800000</v>
      </c>
      <c r="O7" s="10">
        <v>7.4999999999999997E-3</v>
      </c>
      <c r="P7" s="2"/>
      <c r="Q7" s="2"/>
      <c r="R7" s="2"/>
      <c r="S7" s="2"/>
      <c r="T7" s="2"/>
    </row>
    <row r="8" spans="2:20" ht="16.5" thickTop="1" thickBot="1" x14ac:dyDescent="0.3">
      <c r="B8" s="8">
        <f t="shared" ref="B8:B47" si="0">D7+1</f>
        <v>6300001</v>
      </c>
      <c r="C8" s="1" t="s">
        <v>10</v>
      </c>
      <c r="D8" s="8">
        <v>6750000</v>
      </c>
      <c r="E8" s="10">
        <v>0.01</v>
      </c>
      <c r="F8" s="7"/>
      <c r="G8" s="8">
        <f t="shared" ref="G8:G43" si="1">I7+1</f>
        <v>7300001</v>
      </c>
      <c r="H8" s="1" t="s">
        <v>10</v>
      </c>
      <c r="I8" s="8">
        <v>9200000</v>
      </c>
      <c r="J8" s="10">
        <v>0.01</v>
      </c>
      <c r="K8" s="7"/>
      <c r="L8" s="8">
        <f t="shared" ref="L8:L44" si="2">N7+1</f>
        <v>7800001</v>
      </c>
      <c r="M8" s="1" t="s">
        <v>10</v>
      </c>
      <c r="N8" s="8">
        <v>8850000</v>
      </c>
      <c r="O8" s="10">
        <v>0.01</v>
      </c>
      <c r="P8" s="2"/>
      <c r="Q8" s="2"/>
      <c r="R8" s="2"/>
      <c r="S8" s="2"/>
      <c r="T8" s="2"/>
    </row>
    <row r="9" spans="2:20" ht="16.5" thickTop="1" thickBot="1" x14ac:dyDescent="0.3">
      <c r="B9" s="8">
        <f t="shared" si="0"/>
        <v>6750001</v>
      </c>
      <c r="C9" s="1" t="s">
        <v>10</v>
      </c>
      <c r="D9" s="8">
        <v>7500000</v>
      </c>
      <c r="E9" s="10">
        <v>1.2500000000000001E-2</v>
      </c>
      <c r="F9" s="7"/>
      <c r="G9" s="8">
        <f t="shared" si="1"/>
        <v>9200001</v>
      </c>
      <c r="H9" s="1" t="s">
        <v>10</v>
      </c>
      <c r="I9" s="8">
        <v>10750000</v>
      </c>
      <c r="J9" s="10">
        <v>1.4999999999999999E-2</v>
      </c>
      <c r="K9" s="7"/>
      <c r="L9" s="8">
        <f t="shared" si="2"/>
        <v>8850001</v>
      </c>
      <c r="M9" s="1" t="s">
        <v>10</v>
      </c>
      <c r="N9" s="8">
        <v>9800000</v>
      </c>
      <c r="O9" s="10">
        <v>1.2500000000000001E-2</v>
      </c>
      <c r="P9" s="2"/>
      <c r="Q9" s="2"/>
      <c r="R9" s="2"/>
      <c r="S9" s="2"/>
      <c r="T9" s="2"/>
    </row>
    <row r="10" spans="2:20" ht="16.5" thickTop="1" thickBot="1" x14ac:dyDescent="0.3">
      <c r="B10" s="8">
        <f t="shared" si="0"/>
        <v>7500001</v>
      </c>
      <c r="C10" s="1" t="s">
        <v>10</v>
      </c>
      <c r="D10" s="8">
        <v>8550000</v>
      </c>
      <c r="E10" s="10">
        <v>1.4999999999999999E-2</v>
      </c>
      <c r="F10" s="7"/>
      <c r="G10" s="8">
        <f t="shared" si="1"/>
        <v>10750001</v>
      </c>
      <c r="H10" s="1" t="s">
        <v>10</v>
      </c>
      <c r="I10" s="8">
        <v>11250000</v>
      </c>
      <c r="J10" s="10">
        <v>0.02</v>
      </c>
      <c r="K10" s="7"/>
      <c r="L10" s="8">
        <f t="shared" si="2"/>
        <v>9800001</v>
      </c>
      <c r="M10" s="1" t="s">
        <v>10</v>
      </c>
      <c r="N10" s="8">
        <v>10950000</v>
      </c>
      <c r="O10" s="10">
        <v>1.4999999999999999E-2</v>
      </c>
      <c r="P10" s="2"/>
      <c r="Q10" s="2"/>
      <c r="R10" s="2"/>
      <c r="S10" s="2"/>
      <c r="T10" s="2"/>
    </row>
    <row r="11" spans="2:20" ht="16.5" thickTop="1" thickBot="1" x14ac:dyDescent="0.3">
      <c r="B11" s="8">
        <f t="shared" si="0"/>
        <v>8550001</v>
      </c>
      <c r="C11" s="1" t="s">
        <v>10</v>
      </c>
      <c r="D11" s="8">
        <v>9650000</v>
      </c>
      <c r="E11" s="10">
        <v>1.7500000000000002E-2</v>
      </c>
      <c r="F11" s="7"/>
      <c r="G11" s="8">
        <f t="shared" si="1"/>
        <v>11250001</v>
      </c>
      <c r="H11" s="1" t="s">
        <v>10</v>
      </c>
      <c r="I11" s="8">
        <v>11600000</v>
      </c>
      <c r="J11" s="10">
        <v>2.5000000000000001E-2</v>
      </c>
      <c r="K11" s="7"/>
      <c r="L11" s="8">
        <f t="shared" si="2"/>
        <v>10950001</v>
      </c>
      <c r="M11" s="1" t="s">
        <v>10</v>
      </c>
      <c r="N11" s="8">
        <v>11200000</v>
      </c>
      <c r="O11" s="10">
        <v>1.7500000000000002E-2</v>
      </c>
      <c r="P11" s="2"/>
      <c r="Q11" s="2"/>
      <c r="R11" s="2"/>
      <c r="S11" s="2"/>
      <c r="T11" s="2"/>
    </row>
    <row r="12" spans="2:20" ht="16.5" thickTop="1" thickBot="1" x14ac:dyDescent="0.3">
      <c r="B12" s="8">
        <f t="shared" si="0"/>
        <v>9650001</v>
      </c>
      <c r="C12" s="1" t="s">
        <v>10</v>
      </c>
      <c r="D12" s="8">
        <v>10050000</v>
      </c>
      <c r="E12" s="10">
        <v>0.02</v>
      </c>
      <c r="F12" s="7"/>
      <c r="G12" s="8">
        <f t="shared" si="1"/>
        <v>11600001</v>
      </c>
      <c r="H12" s="1" t="s">
        <v>10</v>
      </c>
      <c r="I12" s="8">
        <v>12600000</v>
      </c>
      <c r="J12" s="10">
        <v>0.03</v>
      </c>
      <c r="K12" s="7"/>
      <c r="L12" s="8">
        <f t="shared" si="2"/>
        <v>11200001</v>
      </c>
      <c r="M12" s="1" t="s">
        <v>10</v>
      </c>
      <c r="N12" s="8">
        <v>12050000</v>
      </c>
      <c r="O12" s="10">
        <v>0.02</v>
      </c>
      <c r="P12" s="2"/>
      <c r="Q12" s="2"/>
      <c r="R12" s="2"/>
      <c r="S12" s="2"/>
      <c r="T12" s="2"/>
    </row>
    <row r="13" spans="2:20" ht="16.5" thickTop="1" thickBot="1" x14ac:dyDescent="0.3">
      <c r="B13" s="8">
        <f t="shared" si="0"/>
        <v>10050001</v>
      </c>
      <c r="C13" s="1" t="s">
        <v>10</v>
      </c>
      <c r="D13" s="8">
        <v>10350000</v>
      </c>
      <c r="E13" s="10">
        <v>2.2499999999999999E-2</v>
      </c>
      <c r="F13" s="7"/>
      <c r="G13" s="8">
        <f t="shared" si="1"/>
        <v>12600001</v>
      </c>
      <c r="H13" s="1" t="s">
        <v>10</v>
      </c>
      <c r="I13" s="8">
        <v>13600000</v>
      </c>
      <c r="J13" s="10">
        <v>0.04</v>
      </c>
      <c r="K13" s="7"/>
      <c r="L13" s="8">
        <f t="shared" si="2"/>
        <v>12050001</v>
      </c>
      <c r="M13" s="1" t="s">
        <v>10</v>
      </c>
      <c r="N13" s="8">
        <v>12950000</v>
      </c>
      <c r="O13" s="10">
        <v>0.03</v>
      </c>
      <c r="P13" s="2"/>
      <c r="Q13" s="2"/>
      <c r="R13" s="2"/>
      <c r="S13" s="2"/>
      <c r="T13" s="2"/>
    </row>
    <row r="14" spans="2:20" ht="16.5" thickTop="1" thickBot="1" x14ac:dyDescent="0.3">
      <c r="B14" s="8">
        <f t="shared" si="0"/>
        <v>10350001</v>
      </c>
      <c r="C14" s="1" t="s">
        <v>10</v>
      </c>
      <c r="D14" s="8">
        <v>10700000</v>
      </c>
      <c r="E14" s="10">
        <v>2.5000000000000001E-2</v>
      </c>
      <c r="F14" s="7"/>
      <c r="G14" s="8">
        <f t="shared" si="1"/>
        <v>13600001</v>
      </c>
      <c r="H14" s="1" t="s">
        <v>10</v>
      </c>
      <c r="I14" s="8">
        <v>14950000</v>
      </c>
      <c r="J14" s="10">
        <v>0.05</v>
      </c>
      <c r="K14" s="7"/>
      <c r="L14" s="8">
        <f t="shared" si="2"/>
        <v>12950001</v>
      </c>
      <c r="M14" s="1" t="s">
        <v>10</v>
      </c>
      <c r="N14" s="8">
        <v>14150000</v>
      </c>
      <c r="O14" s="10">
        <v>0.04</v>
      </c>
      <c r="P14" s="2"/>
      <c r="Q14" s="2"/>
      <c r="R14" s="2"/>
      <c r="S14" s="2"/>
      <c r="T14" s="2"/>
    </row>
    <row r="15" spans="2:20" ht="16.5" thickTop="1" thickBot="1" x14ac:dyDescent="0.3">
      <c r="B15" s="8">
        <f t="shared" si="0"/>
        <v>10700001</v>
      </c>
      <c r="C15" s="1" t="s">
        <v>10</v>
      </c>
      <c r="D15" s="8">
        <v>11050000</v>
      </c>
      <c r="E15" s="10">
        <v>0.03</v>
      </c>
      <c r="F15" s="7"/>
      <c r="G15" s="8">
        <f t="shared" si="1"/>
        <v>14950001</v>
      </c>
      <c r="H15" s="1" t="s">
        <v>10</v>
      </c>
      <c r="I15" s="8">
        <v>16400000</v>
      </c>
      <c r="J15" s="10">
        <v>0.06</v>
      </c>
      <c r="K15" s="7"/>
      <c r="L15" s="8">
        <f t="shared" si="2"/>
        <v>14150001</v>
      </c>
      <c r="M15" s="1" t="s">
        <v>10</v>
      </c>
      <c r="N15" s="8">
        <v>15550000</v>
      </c>
      <c r="O15" s="10">
        <v>0.05</v>
      </c>
      <c r="P15" s="2"/>
      <c r="Q15" s="2"/>
      <c r="R15" s="2"/>
      <c r="S15" s="2"/>
      <c r="T15" s="2"/>
    </row>
    <row r="16" spans="2:20" ht="16.5" thickTop="1" thickBot="1" x14ac:dyDescent="0.3">
      <c r="B16" s="8">
        <f t="shared" si="0"/>
        <v>11050001</v>
      </c>
      <c r="C16" s="1" t="s">
        <v>10</v>
      </c>
      <c r="D16" s="8">
        <v>11600000</v>
      </c>
      <c r="E16" s="10">
        <v>3.5000000000000003E-2</v>
      </c>
      <c r="F16" s="7"/>
      <c r="G16" s="8">
        <f t="shared" si="1"/>
        <v>16400001</v>
      </c>
      <c r="H16" s="1" t="s">
        <v>10</v>
      </c>
      <c r="I16" s="8">
        <v>18450000</v>
      </c>
      <c r="J16" s="10">
        <v>7.0000000000000007E-2</v>
      </c>
      <c r="K16" s="7"/>
      <c r="L16" s="8">
        <f t="shared" si="2"/>
        <v>15550001</v>
      </c>
      <c r="M16" s="1" t="s">
        <v>10</v>
      </c>
      <c r="N16" s="8">
        <v>17050000</v>
      </c>
      <c r="O16" s="10">
        <v>0.06</v>
      </c>
      <c r="P16" s="2"/>
      <c r="Q16" s="2"/>
      <c r="R16" s="2"/>
      <c r="S16" s="2"/>
      <c r="T16" s="2"/>
    </row>
    <row r="17" spans="2:20" ht="16.5" thickTop="1" thickBot="1" x14ac:dyDescent="0.3">
      <c r="B17" s="8">
        <f t="shared" si="0"/>
        <v>11600001</v>
      </c>
      <c r="C17" s="1" t="s">
        <v>10</v>
      </c>
      <c r="D17" s="8">
        <v>12500000</v>
      </c>
      <c r="E17" s="10">
        <v>0.04</v>
      </c>
      <c r="F17" s="7"/>
      <c r="G17" s="8">
        <f t="shared" si="1"/>
        <v>18450001</v>
      </c>
      <c r="H17" s="1" t="s">
        <v>10</v>
      </c>
      <c r="I17" s="8">
        <v>21850000</v>
      </c>
      <c r="J17" s="10">
        <v>0.08</v>
      </c>
      <c r="K17" s="7"/>
      <c r="L17" s="8">
        <f t="shared" si="2"/>
        <v>17050001</v>
      </c>
      <c r="M17" s="1" t="s">
        <v>10</v>
      </c>
      <c r="N17" s="8">
        <v>19500000</v>
      </c>
      <c r="O17" s="10">
        <v>7.0000000000000007E-2</v>
      </c>
      <c r="P17" s="2"/>
      <c r="Q17" s="2"/>
      <c r="R17" s="2"/>
      <c r="S17" s="2"/>
      <c r="T17" s="2"/>
    </row>
    <row r="18" spans="2:20" ht="16.5" thickTop="1" thickBot="1" x14ac:dyDescent="0.3">
      <c r="B18" s="8">
        <f t="shared" si="0"/>
        <v>12500001</v>
      </c>
      <c r="C18" s="1" t="s">
        <v>10</v>
      </c>
      <c r="D18" s="8">
        <v>13750000</v>
      </c>
      <c r="E18" s="10">
        <v>0.05</v>
      </c>
      <c r="F18" s="7"/>
      <c r="G18" s="8">
        <f t="shared" si="1"/>
        <v>21850001</v>
      </c>
      <c r="H18" s="1" t="s">
        <v>10</v>
      </c>
      <c r="I18" s="8">
        <v>26000000</v>
      </c>
      <c r="J18" s="10">
        <v>0.09</v>
      </c>
      <c r="K18" s="7"/>
      <c r="L18" s="8">
        <f t="shared" si="2"/>
        <v>19500001</v>
      </c>
      <c r="M18" s="1" t="s">
        <v>10</v>
      </c>
      <c r="N18" s="8">
        <v>22700000</v>
      </c>
      <c r="O18" s="10">
        <v>0.08</v>
      </c>
      <c r="P18" s="2"/>
      <c r="Q18" s="2"/>
      <c r="R18" s="2"/>
      <c r="S18" s="2"/>
      <c r="T18" s="2"/>
    </row>
    <row r="19" spans="2:20" ht="16.5" thickTop="1" thickBot="1" x14ac:dyDescent="0.3">
      <c r="B19" s="8">
        <f t="shared" si="0"/>
        <v>13750001</v>
      </c>
      <c r="C19" s="1" t="s">
        <v>10</v>
      </c>
      <c r="D19" s="8">
        <v>15100000</v>
      </c>
      <c r="E19" s="10">
        <v>0.06</v>
      </c>
      <c r="F19" s="7"/>
      <c r="G19" s="8">
        <f t="shared" si="1"/>
        <v>26000001</v>
      </c>
      <c r="H19" s="1" t="s">
        <v>10</v>
      </c>
      <c r="I19" s="8">
        <v>27700000</v>
      </c>
      <c r="J19" s="10">
        <v>0.1</v>
      </c>
      <c r="K19" s="7"/>
      <c r="L19" s="8">
        <f t="shared" si="2"/>
        <v>22700001</v>
      </c>
      <c r="M19" s="1" t="s">
        <v>10</v>
      </c>
      <c r="N19" s="8">
        <v>26600000</v>
      </c>
      <c r="O19" s="10">
        <v>0.09</v>
      </c>
      <c r="P19" s="2"/>
      <c r="Q19" s="2"/>
      <c r="R19" s="2"/>
      <c r="S19" s="2"/>
      <c r="T19" s="2"/>
    </row>
    <row r="20" spans="2:20" ht="16.5" thickTop="1" thickBot="1" x14ac:dyDescent="0.3">
      <c r="B20" s="8">
        <f t="shared" si="0"/>
        <v>15100001</v>
      </c>
      <c r="C20" s="1" t="s">
        <v>10</v>
      </c>
      <c r="D20" s="8">
        <v>16950000</v>
      </c>
      <c r="E20" s="10">
        <v>7.0000000000000007E-2</v>
      </c>
      <c r="F20" s="7"/>
      <c r="G20" s="8">
        <f t="shared" si="1"/>
        <v>27700001</v>
      </c>
      <c r="H20" s="1" t="s">
        <v>10</v>
      </c>
      <c r="I20" s="8">
        <v>29350000</v>
      </c>
      <c r="J20" s="10">
        <v>0.11</v>
      </c>
      <c r="K20" s="7"/>
      <c r="L20" s="8">
        <f t="shared" si="2"/>
        <v>26600001</v>
      </c>
      <c r="M20" s="1" t="s">
        <v>10</v>
      </c>
      <c r="N20" s="8">
        <v>28100000</v>
      </c>
      <c r="O20" s="10">
        <v>0.1</v>
      </c>
      <c r="P20" s="2"/>
      <c r="Q20" s="2"/>
      <c r="R20" s="2"/>
      <c r="S20" s="2"/>
      <c r="T20" s="2"/>
    </row>
    <row r="21" spans="2:20" ht="16.5" thickTop="1" thickBot="1" x14ac:dyDescent="0.3">
      <c r="B21" s="8">
        <f t="shared" si="0"/>
        <v>16950001</v>
      </c>
      <c r="C21" s="1" t="s">
        <v>10</v>
      </c>
      <c r="D21" s="8">
        <v>19750000</v>
      </c>
      <c r="E21" s="10">
        <v>0.08</v>
      </c>
      <c r="F21" s="7"/>
      <c r="G21" s="8">
        <f t="shared" si="1"/>
        <v>29350001</v>
      </c>
      <c r="H21" s="1" t="s">
        <v>10</v>
      </c>
      <c r="I21" s="8">
        <v>31450000</v>
      </c>
      <c r="J21" s="10">
        <v>0.12</v>
      </c>
      <c r="K21" s="7"/>
      <c r="L21" s="8">
        <f t="shared" si="2"/>
        <v>28100001</v>
      </c>
      <c r="M21" s="1" t="s">
        <v>10</v>
      </c>
      <c r="N21" s="8">
        <v>30100000</v>
      </c>
      <c r="O21" s="10">
        <v>0.11</v>
      </c>
      <c r="P21" s="2"/>
      <c r="Q21" s="2"/>
      <c r="R21" s="2"/>
      <c r="S21" s="2"/>
      <c r="T21" s="2"/>
    </row>
    <row r="22" spans="2:20" ht="16.5" thickTop="1" thickBot="1" x14ac:dyDescent="0.3">
      <c r="B22" s="8">
        <f t="shared" si="0"/>
        <v>19750001</v>
      </c>
      <c r="C22" s="1" t="s">
        <v>10</v>
      </c>
      <c r="D22" s="8">
        <v>24150000</v>
      </c>
      <c r="E22" s="10">
        <v>0.09</v>
      </c>
      <c r="F22" s="7"/>
      <c r="G22" s="8">
        <f t="shared" si="1"/>
        <v>31450001</v>
      </c>
      <c r="H22" s="1" t="s">
        <v>10</v>
      </c>
      <c r="I22" s="8">
        <v>33950000</v>
      </c>
      <c r="J22" s="10">
        <v>0.13</v>
      </c>
      <c r="K22" s="7"/>
      <c r="L22" s="8">
        <f t="shared" si="2"/>
        <v>30100001</v>
      </c>
      <c r="M22" s="1" t="s">
        <v>10</v>
      </c>
      <c r="N22" s="8">
        <v>32600000</v>
      </c>
      <c r="O22" s="10">
        <v>0.12</v>
      </c>
      <c r="P22" s="2"/>
      <c r="Q22" s="2"/>
      <c r="R22" s="2"/>
      <c r="S22" s="2"/>
      <c r="T22" s="2"/>
    </row>
    <row r="23" spans="2:20" ht="16.5" thickTop="1" thickBot="1" x14ac:dyDescent="0.3">
      <c r="B23" s="8">
        <f t="shared" si="0"/>
        <v>24150001</v>
      </c>
      <c r="C23" s="1" t="s">
        <v>10</v>
      </c>
      <c r="D23" s="8">
        <v>26450000</v>
      </c>
      <c r="E23" s="10">
        <v>0.1</v>
      </c>
      <c r="F23" s="7"/>
      <c r="G23" s="8">
        <f t="shared" si="1"/>
        <v>33950001</v>
      </c>
      <c r="H23" s="1" t="s">
        <v>10</v>
      </c>
      <c r="I23" s="8">
        <v>37100000</v>
      </c>
      <c r="J23" s="10">
        <v>0.14000000000000001</v>
      </c>
      <c r="K23" s="7"/>
      <c r="L23" s="8">
        <f t="shared" si="2"/>
        <v>32600001</v>
      </c>
      <c r="M23" s="1" t="s">
        <v>10</v>
      </c>
      <c r="N23" s="8">
        <v>35400000</v>
      </c>
      <c r="O23" s="10">
        <v>0.13</v>
      </c>
      <c r="P23" s="2"/>
      <c r="Q23" s="2"/>
      <c r="R23" s="2"/>
      <c r="S23" s="2"/>
      <c r="T23" s="2"/>
    </row>
    <row r="24" spans="2:20" ht="16.5" thickTop="1" thickBot="1" x14ac:dyDescent="0.3">
      <c r="B24" s="8">
        <f t="shared" si="0"/>
        <v>26450001</v>
      </c>
      <c r="C24" s="1" t="s">
        <v>10</v>
      </c>
      <c r="D24" s="8">
        <v>28000000</v>
      </c>
      <c r="E24" s="10">
        <v>0.11</v>
      </c>
      <c r="F24" s="7"/>
      <c r="G24" s="8">
        <f t="shared" si="1"/>
        <v>37100001</v>
      </c>
      <c r="H24" s="1" t="s">
        <v>10</v>
      </c>
      <c r="I24" s="8">
        <v>41100000</v>
      </c>
      <c r="J24" s="10">
        <v>0.15</v>
      </c>
      <c r="K24" s="7"/>
      <c r="L24" s="8">
        <f t="shared" si="2"/>
        <v>35400001</v>
      </c>
      <c r="M24" s="1" t="s">
        <v>10</v>
      </c>
      <c r="N24" s="8">
        <v>38900000</v>
      </c>
      <c r="O24" s="10">
        <v>0.14000000000000001</v>
      </c>
      <c r="P24" s="2"/>
      <c r="Q24" s="2"/>
      <c r="R24" s="2"/>
      <c r="S24" s="2"/>
      <c r="T24" s="2"/>
    </row>
    <row r="25" spans="2:20" ht="16.5" thickTop="1" thickBot="1" x14ac:dyDescent="0.3">
      <c r="B25" s="8">
        <f t="shared" si="0"/>
        <v>28000001</v>
      </c>
      <c r="C25" s="1" t="s">
        <v>10</v>
      </c>
      <c r="D25" s="8">
        <v>30050000</v>
      </c>
      <c r="E25" s="10">
        <v>0.12</v>
      </c>
      <c r="F25" s="7"/>
      <c r="G25" s="8">
        <f t="shared" si="1"/>
        <v>41100001</v>
      </c>
      <c r="H25" s="1" t="s">
        <v>10</v>
      </c>
      <c r="I25" s="8">
        <v>45800000</v>
      </c>
      <c r="J25" s="10">
        <v>0.16</v>
      </c>
      <c r="K25" s="7"/>
      <c r="L25" s="8">
        <f t="shared" si="2"/>
        <v>38900001</v>
      </c>
      <c r="M25" s="1" t="s">
        <v>10</v>
      </c>
      <c r="N25" s="8">
        <v>43000000</v>
      </c>
      <c r="O25" s="10">
        <v>0.15</v>
      </c>
      <c r="P25" s="2"/>
      <c r="Q25" s="2"/>
      <c r="R25" s="2"/>
      <c r="S25" s="2"/>
      <c r="T25" s="2"/>
    </row>
    <row r="26" spans="2:20" ht="16.5" thickTop="1" thickBot="1" x14ac:dyDescent="0.3">
      <c r="B26" s="8">
        <f t="shared" si="0"/>
        <v>30050001</v>
      </c>
      <c r="C26" s="1" t="s">
        <v>10</v>
      </c>
      <c r="D26" s="8">
        <v>32400000</v>
      </c>
      <c r="E26" s="10">
        <v>0.13</v>
      </c>
      <c r="F26" s="7"/>
      <c r="G26" s="8">
        <f t="shared" si="1"/>
        <v>45800001</v>
      </c>
      <c r="H26" s="1" t="s">
        <v>10</v>
      </c>
      <c r="I26" s="8">
        <v>49500000</v>
      </c>
      <c r="J26" s="10">
        <v>0.17</v>
      </c>
      <c r="K26" s="7"/>
      <c r="L26" s="8">
        <f t="shared" si="2"/>
        <v>43000001</v>
      </c>
      <c r="M26" s="1" t="s">
        <v>10</v>
      </c>
      <c r="N26" s="8">
        <v>47400000</v>
      </c>
      <c r="O26" s="10">
        <v>0.16</v>
      </c>
      <c r="P26" s="2"/>
      <c r="Q26" s="2"/>
      <c r="R26" s="2"/>
      <c r="S26" s="2"/>
      <c r="T26" s="2"/>
    </row>
    <row r="27" spans="2:20" ht="16.5" thickTop="1" thickBot="1" x14ac:dyDescent="0.3">
      <c r="B27" s="8">
        <f t="shared" si="0"/>
        <v>32400001</v>
      </c>
      <c r="C27" s="1" t="s">
        <v>10</v>
      </c>
      <c r="D27" s="8">
        <v>35400000</v>
      </c>
      <c r="E27" s="10">
        <v>0.14000000000000001</v>
      </c>
      <c r="F27" s="7"/>
      <c r="G27" s="8">
        <f t="shared" si="1"/>
        <v>49500001</v>
      </c>
      <c r="H27" s="1" t="s">
        <v>10</v>
      </c>
      <c r="I27" s="8">
        <v>53800000</v>
      </c>
      <c r="J27" s="10">
        <v>0.18</v>
      </c>
      <c r="K27" s="7"/>
      <c r="L27" s="8">
        <f t="shared" si="2"/>
        <v>47400001</v>
      </c>
      <c r="M27" s="1" t="s">
        <v>10</v>
      </c>
      <c r="N27" s="8">
        <v>51200000</v>
      </c>
      <c r="O27" s="10">
        <v>0.17</v>
      </c>
      <c r="P27" s="2"/>
      <c r="Q27" s="2"/>
      <c r="R27" s="2"/>
      <c r="S27" s="2"/>
      <c r="T27" s="2"/>
    </row>
    <row r="28" spans="2:20" ht="16.5" thickTop="1" thickBot="1" x14ac:dyDescent="0.3">
      <c r="B28" s="8">
        <f t="shared" si="0"/>
        <v>35400001</v>
      </c>
      <c r="C28" s="1" t="s">
        <v>10</v>
      </c>
      <c r="D28" s="8">
        <v>39100000</v>
      </c>
      <c r="E28" s="10">
        <v>0.15</v>
      </c>
      <c r="F28" s="7"/>
      <c r="G28" s="8">
        <f t="shared" si="1"/>
        <v>53800001</v>
      </c>
      <c r="H28" s="1" t="s">
        <v>10</v>
      </c>
      <c r="I28" s="8">
        <v>58500000</v>
      </c>
      <c r="J28" s="10">
        <v>0.19</v>
      </c>
      <c r="K28" s="7"/>
      <c r="L28" s="8">
        <f t="shared" si="2"/>
        <v>51200001</v>
      </c>
      <c r="M28" s="1" t="s">
        <v>10</v>
      </c>
      <c r="N28" s="8">
        <v>55800000</v>
      </c>
      <c r="O28" s="10">
        <v>0.18</v>
      </c>
      <c r="P28" s="2"/>
      <c r="Q28" s="2"/>
      <c r="R28" s="2"/>
      <c r="S28" s="2"/>
      <c r="T28" s="2"/>
    </row>
    <row r="29" spans="2:20" ht="16.5" thickTop="1" thickBot="1" x14ac:dyDescent="0.3">
      <c r="B29" s="8">
        <f t="shared" si="0"/>
        <v>39100001</v>
      </c>
      <c r="C29" s="1" t="s">
        <v>10</v>
      </c>
      <c r="D29" s="8">
        <v>43850000</v>
      </c>
      <c r="E29" s="10">
        <v>0.16</v>
      </c>
      <c r="F29" s="7"/>
      <c r="G29" s="8">
        <f t="shared" si="1"/>
        <v>58500001</v>
      </c>
      <c r="H29" s="1" t="s">
        <v>10</v>
      </c>
      <c r="I29" s="8">
        <v>64000000</v>
      </c>
      <c r="J29" s="10">
        <v>0.2</v>
      </c>
      <c r="K29" s="7"/>
      <c r="L29" s="8">
        <f t="shared" si="2"/>
        <v>55800001</v>
      </c>
      <c r="M29" s="1" t="s">
        <v>10</v>
      </c>
      <c r="N29" s="8">
        <v>60400000</v>
      </c>
      <c r="O29" s="10">
        <v>0.19</v>
      </c>
      <c r="P29" s="2"/>
      <c r="Q29" s="2"/>
      <c r="R29" s="2"/>
      <c r="S29" s="2"/>
      <c r="T29" s="2"/>
    </row>
    <row r="30" spans="2:20" ht="16.5" thickTop="1" thickBot="1" x14ac:dyDescent="0.3">
      <c r="B30" s="8">
        <f t="shared" si="0"/>
        <v>43850001</v>
      </c>
      <c r="C30" s="1" t="s">
        <v>10</v>
      </c>
      <c r="D30" s="8">
        <v>47800000</v>
      </c>
      <c r="E30" s="10">
        <v>0.17</v>
      </c>
      <c r="F30" s="7"/>
      <c r="G30" s="8">
        <f t="shared" si="1"/>
        <v>64000001</v>
      </c>
      <c r="H30" s="1" t="s">
        <v>10</v>
      </c>
      <c r="I30" s="8">
        <v>71000000</v>
      </c>
      <c r="J30" s="10">
        <v>0.21</v>
      </c>
      <c r="K30" s="7"/>
      <c r="L30" s="8">
        <f t="shared" si="2"/>
        <v>60400001</v>
      </c>
      <c r="M30" s="1" t="s">
        <v>10</v>
      </c>
      <c r="N30" s="8">
        <v>66700000</v>
      </c>
      <c r="O30" s="10">
        <v>0.2</v>
      </c>
      <c r="P30" s="2"/>
      <c r="Q30" s="2"/>
      <c r="R30" s="2"/>
      <c r="S30" s="2"/>
      <c r="T30" s="2"/>
    </row>
    <row r="31" spans="2:20" ht="16.5" thickTop="1" thickBot="1" x14ac:dyDescent="0.3">
      <c r="B31" s="8">
        <f t="shared" si="0"/>
        <v>47800001</v>
      </c>
      <c r="C31" s="1" t="s">
        <v>10</v>
      </c>
      <c r="D31" s="8">
        <v>51400000</v>
      </c>
      <c r="E31" s="10">
        <v>0.18</v>
      </c>
      <c r="F31" s="7"/>
      <c r="G31" s="8">
        <f t="shared" si="1"/>
        <v>71000001</v>
      </c>
      <c r="H31" s="1" t="s">
        <v>10</v>
      </c>
      <c r="I31" s="8">
        <v>80000000</v>
      </c>
      <c r="J31" s="10">
        <v>0.22</v>
      </c>
      <c r="K31" s="7"/>
      <c r="L31" s="8">
        <f t="shared" si="2"/>
        <v>66700001</v>
      </c>
      <c r="M31" s="1" t="s">
        <v>10</v>
      </c>
      <c r="N31" s="8">
        <v>74500000</v>
      </c>
      <c r="O31" s="10">
        <v>0.21</v>
      </c>
      <c r="P31" s="2"/>
      <c r="Q31" s="2"/>
      <c r="R31" s="2"/>
      <c r="S31" s="2"/>
      <c r="T31" s="2"/>
    </row>
    <row r="32" spans="2:20" ht="16.5" thickTop="1" thickBot="1" x14ac:dyDescent="0.3">
      <c r="B32" s="8">
        <f t="shared" si="0"/>
        <v>51400001</v>
      </c>
      <c r="C32" s="1" t="s">
        <v>10</v>
      </c>
      <c r="D32" s="8">
        <v>56300000</v>
      </c>
      <c r="E32" s="10">
        <v>0.19</v>
      </c>
      <c r="F32" s="7"/>
      <c r="G32" s="8">
        <f t="shared" si="1"/>
        <v>80000001</v>
      </c>
      <c r="H32" s="1" t="s">
        <v>10</v>
      </c>
      <c r="I32" s="8">
        <v>93000000</v>
      </c>
      <c r="J32" s="10">
        <v>0.23</v>
      </c>
      <c r="K32" s="7"/>
      <c r="L32" s="8">
        <f t="shared" si="2"/>
        <v>74500001</v>
      </c>
      <c r="M32" s="1" t="s">
        <v>10</v>
      </c>
      <c r="N32" s="8">
        <v>83200000</v>
      </c>
      <c r="O32" s="10">
        <v>0.22</v>
      </c>
      <c r="P32" s="2"/>
      <c r="Q32" s="2"/>
      <c r="R32" s="2"/>
      <c r="S32" s="2"/>
      <c r="T32" s="2"/>
    </row>
    <row r="33" spans="2:20" ht="16.5" thickTop="1" thickBot="1" x14ac:dyDescent="0.3">
      <c r="B33" s="8">
        <f t="shared" si="0"/>
        <v>56300001</v>
      </c>
      <c r="C33" s="1" t="s">
        <v>10</v>
      </c>
      <c r="D33" s="8">
        <v>62200000</v>
      </c>
      <c r="E33" s="10">
        <v>0.2</v>
      </c>
      <c r="F33" s="7"/>
      <c r="G33" s="8">
        <f t="shared" si="1"/>
        <v>93000001</v>
      </c>
      <c r="H33" s="1" t="s">
        <v>10</v>
      </c>
      <c r="I33" s="8">
        <v>109000000</v>
      </c>
      <c r="J33" s="10">
        <v>0.24</v>
      </c>
      <c r="K33" s="7"/>
      <c r="L33" s="8">
        <f t="shared" si="2"/>
        <v>83200001</v>
      </c>
      <c r="M33" s="1" t="s">
        <v>10</v>
      </c>
      <c r="N33" s="8">
        <v>95600000</v>
      </c>
      <c r="O33" s="10">
        <v>0.23</v>
      </c>
      <c r="P33" s="2"/>
      <c r="Q33" s="2"/>
      <c r="R33" s="2"/>
      <c r="S33" s="2"/>
      <c r="T33" s="2"/>
    </row>
    <row r="34" spans="2:20" ht="16.5" thickTop="1" thickBot="1" x14ac:dyDescent="0.3">
      <c r="B34" s="8">
        <f t="shared" si="0"/>
        <v>62200001</v>
      </c>
      <c r="C34" s="1" t="s">
        <v>10</v>
      </c>
      <c r="D34" s="8">
        <v>68600000</v>
      </c>
      <c r="E34" s="10">
        <v>0.21</v>
      </c>
      <c r="F34" s="7"/>
      <c r="G34" s="8">
        <f t="shared" si="1"/>
        <v>109000001</v>
      </c>
      <c r="H34" s="1" t="s">
        <v>10</v>
      </c>
      <c r="I34" s="8">
        <v>129000000</v>
      </c>
      <c r="J34" s="10">
        <v>0.25</v>
      </c>
      <c r="K34" s="7"/>
      <c r="L34" s="8">
        <f t="shared" si="2"/>
        <v>95600001</v>
      </c>
      <c r="M34" s="1" t="s">
        <v>10</v>
      </c>
      <c r="N34" s="8">
        <v>110000000</v>
      </c>
      <c r="O34" s="10">
        <v>0.24</v>
      </c>
      <c r="P34" s="2"/>
      <c r="Q34" s="2"/>
      <c r="R34" s="2"/>
      <c r="S34" s="2"/>
      <c r="T34" s="2"/>
    </row>
    <row r="35" spans="2:20" ht="16.5" thickTop="1" thickBot="1" x14ac:dyDescent="0.3">
      <c r="B35" s="8">
        <f t="shared" si="0"/>
        <v>68600001</v>
      </c>
      <c r="C35" s="1" t="s">
        <v>10</v>
      </c>
      <c r="D35" s="8">
        <v>77500000</v>
      </c>
      <c r="E35" s="10">
        <v>0.22</v>
      </c>
      <c r="F35" s="7"/>
      <c r="G35" s="8">
        <f t="shared" si="1"/>
        <v>129000001</v>
      </c>
      <c r="H35" s="1" t="s">
        <v>10</v>
      </c>
      <c r="I35" s="8">
        <v>163000000</v>
      </c>
      <c r="J35" s="10">
        <v>0.26</v>
      </c>
      <c r="K35" s="7"/>
      <c r="L35" s="8">
        <f t="shared" si="2"/>
        <v>110000001</v>
      </c>
      <c r="M35" s="1" t="s">
        <v>10</v>
      </c>
      <c r="N35" s="8">
        <v>134000000</v>
      </c>
      <c r="O35" s="10">
        <v>0.25</v>
      </c>
      <c r="P35" s="2"/>
      <c r="Q35" s="2"/>
      <c r="R35" s="2"/>
      <c r="S35" s="2"/>
      <c r="T35" s="2"/>
    </row>
    <row r="36" spans="2:20" ht="16.5" thickTop="1" thickBot="1" x14ac:dyDescent="0.3">
      <c r="B36" s="8">
        <f t="shared" si="0"/>
        <v>77500001</v>
      </c>
      <c r="C36" s="1" t="s">
        <v>10</v>
      </c>
      <c r="D36" s="8">
        <v>89000000</v>
      </c>
      <c r="E36" s="10">
        <v>0.23</v>
      </c>
      <c r="F36" s="7"/>
      <c r="G36" s="8">
        <f t="shared" si="1"/>
        <v>163000001</v>
      </c>
      <c r="H36" s="1" t="s">
        <v>10</v>
      </c>
      <c r="I36" s="8">
        <v>211000000</v>
      </c>
      <c r="J36" s="10">
        <v>0.27</v>
      </c>
      <c r="K36" s="7"/>
      <c r="L36" s="8">
        <f t="shared" si="2"/>
        <v>134000001</v>
      </c>
      <c r="M36" s="1" t="s">
        <v>10</v>
      </c>
      <c r="N36" s="8">
        <v>169000000</v>
      </c>
      <c r="O36" s="10">
        <v>0.26</v>
      </c>
      <c r="P36" s="2"/>
      <c r="Q36" s="2"/>
      <c r="R36" s="2"/>
      <c r="S36" s="2"/>
      <c r="T36" s="2"/>
    </row>
    <row r="37" spans="2:20" ht="16.5" thickTop="1" thickBot="1" x14ac:dyDescent="0.3">
      <c r="B37" s="8">
        <f t="shared" si="0"/>
        <v>89000001</v>
      </c>
      <c r="C37" s="1" t="s">
        <v>10</v>
      </c>
      <c r="D37" s="8">
        <v>103000000</v>
      </c>
      <c r="E37" s="10">
        <v>0.24</v>
      </c>
      <c r="F37" s="7"/>
      <c r="G37" s="8">
        <f t="shared" si="1"/>
        <v>211000001</v>
      </c>
      <c r="H37" s="1" t="s">
        <v>10</v>
      </c>
      <c r="I37" s="8">
        <v>374000000</v>
      </c>
      <c r="J37" s="10">
        <v>0.28000000000000003</v>
      </c>
      <c r="K37" s="7"/>
      <c r="L37" s="8">
        <f t="shared" si="2"/>
        <v>169000001</v>
      </c>
      <c r="M37" s="1" t="s">
        <v>10</v>
      </c>
      <c r="N37" s="8">
        <v>221000000</v>
      </c>
      <c r="O37" s="10">
        <v>0.27</v>
      </c>
      <c r="P37" s="2"/>
      <c r="Q37" s="2"/>
      <c r="R37" s="2"/>
      <c r="S37" s="2"/>
      <c r="T37" s="2"/>
    </row>
    <row r="38" spans="2:20" ht="16.5" thickTop="1" thickBot="1" x14ac:dyDescent="0.3">
      <c r="B38" s="8">
        <f t="shared" si="0"/>
        <v>103000001</v>
      </c>
      <c r="C38" s="1" t="s">
        <v>10</v>
      </c>
      <c r="D38" s="8">
        <v>125000000</v>
      </c>
      <c r="E38" s="10">
        <v>0.25</v>
      </c>
      <c r="F38" s="7"/>
      <c r="G38" s="8">
        <f t="shared" si="1"/>
        <v>374000001</v>
      </c>
      <c r="H38" s="1" t="s">
        <v>10</v>
      </c>
      <c r="I38" s="8">
        <v>459000000</v>
      </c>
      <c r="J38" s="10">
        <v>0.28999999999999998</v>
      </c>
      <c r="K38" s="7"/>
      <c r="L38" s="8">
        <f t="shared" si="2"/>
        <v>221000001</v>
      </c>
      <c r="M38" s="1" t="s">
        <v>10</v>
      </c>
      <c r="N38" s="8">
        <v>390000000</v>
      </c>
      <c r="O38" s="10">
        <v>0.28000000000000003</v>
      </c>
      <c r="P38" s="2"/>
      <c r="Q38" s="2"/>
      <c r="R38" s="2"/>
      <c r="S38" s="2"/>
      <c r="T38" s="2"/>
    </row>
    <row r="39" spans="2:20" ht="16.5" thickTop="1" thickBot="1" x14ac:dyDescent="0.3">
      <c r="B39" s="8">
        <f t="shared" si="0"/>
        <v>125000001</v>
      </c>
      <c r="C39" s="1" t="s">
        <v>10</v>
      </c>
      <c r="D39" s="8">
        <v>157000000</v>
      </c>
      <c r="E39" s="10">
        <v>0.26</v>
      </c>
      <c r="F39" s="7"/>
      <c r="G39" s="8">
        <f t="shared" si="1"/>
        <v>459000001</v>
      </c>
      <c r="H39" s="1" t="s">
        <v>10</v>
      </c>
      <c r="I39" s="8">
        <v>555000000</v>
      </c>
      <c r="J39" s="10">
        <v>0.3</v>
      </c>
      <c r="K39" s="7"/>
      <c r="L39" s="8">
        <f t="shared" si="2"/>
        <v>390000001</v>
      </c>
      <c r="M39" s="1" t="s">
        <v>10</v>
      </c>
      <c r="N39" s="8">
        <v>463000000</v>
      </c>
      <c r="O39" s="10">
        <v>0.28999999999999998</v>
      </c>
      <c r="P39" s="2"/>
      <c r="Q39" s="2"/>
      <c r="R39" s="2"/>
      <c r="S39" s="2"/>
      <c r="T39" s="2"/>
    </row>
    <row r="40" spans="2:20" ht="16.5" thickTop="1" thickBot="1" x14ac:dyDescent="0.3">
      <c r="B40" s="8">
        <f t="shared" si="0"/>
        <v>157000001</v>
      </c>
      <c r="C40" s="1" t="s">
        <v>10</v>
      </c>
      <c r="D40" s="8">
        <v>206000000</v>
      </c>
      <c r="E40" s="10">
        <v>0.27</v>
      </c>
      <c r="F40" s="7"/>
      <c r="G40" s="8">
        <f t="shared" si="1"/>
        <v>555000001</v>
      </c>
      <c r="H40" s="1" t="s">
        <v>10</v>
      </c>
      <c r="I40" s="8">
        <v>704000000</v>
      </c>
      <c r="J40" s="10">
        <v>0.31</v>
      </c>
      <c r="K40" s="7"/>
      <c r="L40" s="8">
        <f t="shared" si="2"/>
        <v>463000001</v>
      </c>
      <c r="M40" s="1" t="s">
        <v>10</v>
      </c>
      <c r="N40" s="8">
        <v>561000000</v>
      </c>
      <c r="O40" s="10">
        <v>0.3</v>
      </c>
      <c r="P40" s="2"/>
      <c r="Q40" s="2"/>
      <c r="R40" s="2"/>
      <c r="S40" s="2"/>
      <c r="T40" s="2"/>
    </row>
    <row r="41" spans="2:20" ht="16.5" thickTop="1" thickBot="1" x14ac:dyDescent="0.3">
      <c r="B41" s="8">
        <f t="shared" si="0"/>
        <v>206000001</v>
      </c>
      <c r="C41" s="1" t="s">
        <v>10</v>
      </c>
      <c r="D41" s="8">
        <v>337000000</v>
      </c>
      <c r="E41" s="10">
        <v>0.28000000000000003</v>
      </c>
      <c r="F41" s="7"/>
      <c r="G41" s="8">
        <f t="shared" si="1"/>
        <v>704000001</v>
      </c>
      <c r="H41" s="1" t="s">
        <v>10</v>
      </c>
      <c r="I41" s="8">
        <v>957000000</v>
      </c>
      <c r="J41" s="10">
        <v>0.32</v>
      </c>
      <c r="K41" s="7"/>
      <c r="L41" s="8">
        <f t="shared" si="2"/>
        <v>561000001</v>
      </c>
      <c r="M41" s="1" t="s">
        <v>10</v>
      </c>
      <c r="N41" s="8">
        <v>709000000</v>
      </c>
      <c r="O41" s="10">
        <v>0.31</v>
      </c>
      <c r="P41" s="2"/>
      <c r="Q41" s="2"/>
      <c r="R41" s="2"/>
      <c r="S41" s="2"/>
      <c r="T41" s="2"/>
    </row>
    <row r="42" spans="2:20" ht="16.5" thickTop="1" thickBot="1" x14ac:dyDescent="0.3">
      <c r="B42" s="8">
        <f t="shared" si="0"/>
        <v>337000001</v>
      </c>
      <c r="C42" s="1" t="s">
        <v>10</v>
      </c>
      <c r="D42" s="8">
        <v>454000000</v>
      </c>
      <c r="E42" s="10">
        <v>0.28999999999999998</v>
      </c>
      <c r="F42" s="7"/>
      <c r="G42" s="8">
        <f t="shared" si="1"/>
        <v>957000001</v>
      </c>
      <c r="H42" s="1" t="s">
        <v>10</v>
      </c>
      <c r="I42" s="8">
        <v>1405000000</v>
      </c>
      <c r="J42" s="10">
        <v>0.33</v>
      </c>
      <c r="K42" s="7"/>
      <c r="L42" s="8">
        <f t="shared" si="2"/>
        <v>709000001</v>
      </c>
      <c r="M42" s="1" t="s">
        <v>10</v>
      </c>
      <c r="N42" s="8">
        <v>965000000</v>
      </c>
      <c r="O42" s="10">
        <v>0.32</v>
      </c>
      <c r="P42" s="2"/>
      <c r="Q42" s="2"/>
      <c r="R42" s="2"/>
      <c r="S42" s="2"/>
      <c r="T42" s="2"/>
    </row>
    <row r="43" spans="2:20" ht="16.5" thickTop="1" thickBot="1" x14ac:dyDescent="0.3">
      <c r="B43" s="8">
        <f t="shared" si="0"/>
        <v>454000001</v>
      </c>
      <c r="C43" s="1" t="s">
        <v>10</v>
      </c>
      <c r="D43" s="8">
        <v>550000000</v>
      </c>
      <c r="E43" s="10">
        <v>0.3</v>
      </c>
      <c r="F43" s="7"/>
      <c r="G43" s="8">
        <f t="shared" si="1"/>
        <v>1405000001</v>
      </c>
      <c r="H43" s="1" t="s">
        <v>10</v>
      </c>
      <c r="I43" s="5" t="s">
        <v>11</v>
      </c>
      <c r="J43" s="10">
        <v>0.34</v>
      </c>
      <c r="K43" s="7"/>
      <c r="L43" s="8">
        <f t="shared" si="2"/>
        <v>965000001</v>
      </c>
      <c r="M43" s="1" t="s">
        <v>10</v>
      </c>
      <c r="N43" s="8">
        <v>1419000000</v>
      </c>
      <c r="O43" s="10">
        <v>0.33</v>
      </c>
      <c r="P43" s="2"/>
      <c r="Q43" s="2"/>
      <c r="R43" s="2"/>
      <c r="S43" s="2"/>
      <c r="T43" s="2"/>
    </row>
    <row r="44" spans="2:20" ht="16.5" thickTop="1" thickBot="1" x14ac:dyDescent="0.3">
      <c r="B44" s="8">
        <f t="shared" si="0"/>
        <v>550000001</v>
      </c>
      <c r="C44" s="1" t="s">
        <v>10</v>
      </c>
      <c r="D44" s="8">
        <v>695000000</v>
      </c>
      <c r="E44" s="10">
        <v>0.31</v>
      </c>
      <c r="F44" s="7"/>
      <c r="G44" s="8"/>
      <c r="H44" s="1"/>
      <c r="I44" s="8"/>
      <c r="J44" s="10"/>
      <c r="K44" s="7"/>
      <c r="L44" s="8">
        <f t="shared" si="2"/>
        <v>1419000001</v>
      </c>
      <c r="M44" s="1" t="s">
        <v>10</v>
      </c>
      <c r="N44" s="5" t="s">
        <v>11</v>
      </c>
      <c r="O44" s="10">
        <v>0.34</v>
      </c>
      <c r="P44" s="2"/>
      <c r="Q44" s="2"/>
      <c r="R44" s="2"/>
      <c r="S44" s="2"/>
      <c r="T44" s="2"/>
    </row>
    <row r="45" spans="2:20" ht="16.5" thickTop="1" thickBot="1" x14ac:dyDescent="0.3">
      <c r="B45" s="8">
        <f t="shared" si="0"/>
        <v>695000001</v>
      </c>
      <c r="C45" s="1" t="s">
        <v>10</v>
      </c>
      <c r="D45" s="8">
        <v>910000000</v>
      </c>
      <c r="E45" s="10">
        <v>0.32</v>
      </c>
      <c r="F45" s="7"/>
      <c r="G45" s="8"/>
      <c r="H45" s="1"/>
      <c r="I45" s="8"/>
      <c r="J45" s="10"/>
      <c r="K45" s="7"/>
      <c r="L45" s="8"/>
      <c r="M45" s="1"/>
      <c r="N45" s="8"/>
      <c r="O45" s="10"/>
      <c r="P45" s="2"/>
      <c r="Q45" s="2"/>
      <c r="R45" s="2"/>
      <c r="S45" s="2"/>
      <c r="T45" s="2"/>
    </row>
    <row r="46" spans="2:20" ht="16.5" thickTop="1" thickBot="1" x14ac:dyDescent="0.3">
      <c r="B46" s="8">
        <f t="shared" si="0"/>
        <v>910000001</v>
      </c>
      <c r="C46" s="1" t="s">
        <v>10</v>
      </c>
      <c r="D46" s="8">
        <v>1400000000</v>
      </c>
      <c r="E46" s="10">
        <v>0.33</v>
      </c>
      <c r="F46" s="7"/>
      <c r="G46" s="8"/>
      <c r="H46" s="1"/>
      <c r="I46" s="8"/>
      <c r="J46" s="10"/>
      <c r="K46" s="7"/>
      <c r="L46" s="8"/>
      <c r="M46" s="1"/>
      <c r="N46" s="8"/>
      <c r="O46" s="10"/>
      <c r="P46" s="2"/>
      <c r="Q46" s="2"/>
      <c r="R46" s="2"/>
      <c r="S46" s="2"/>
      <c r="T46" s="2"/>
    </row>
    <row r="47" spans="2:20" ht="16.5" thickTop="1" thickBot="1" x14ac:dyDescent="0.3">
      <c r="B47" s="8">
        <f t="shared" si="0"/>
        <v>1400000001</v>
      </c>
      <c r="C47" s="1" t="s">
        <v>10</v>
      </c>
      <c r="D47" s="5" t="s">
        <v>11</v>
      </c>
      <c r="E47" s="10">
        <v>0.34</v>
      </c>
      <c r="F47" s="7"/>
      <c r="G47" s="8"/>
      <c r="H47" s="1"/>
      <c r="I47" s="5"/>
      <c r="J47" s="10"/>
      <c r="K47" s="7"/>
      <c r="L47" s="8"/>
      <c r="M47" s="1"/>
      <c r="N47" s="5"/>
      <c r="O47" s="10"/>
      <c r="P47" s="2"/>
      <c r="Q47" s="2"/>
      <c r="R47" s="2"/>
      <c r="S47" s="2"/>
      <c r="T47" s="2"/>
    </row>
    <row r="48" spans="2:20" ht="15.75" thickTop="1" x14ac:dyDescent="0.25"/>
  </sheetData>
  <mergeCells count="8">
    <mergeCell ref="B1:E1"/>
    <mergeCell ref="G1:J1"/>
    <mergeCell ref="L1:O1"/>
    <mergeCell ref="Q1:T1"/>
    <mergeCell ref="B2:E2"/>
    <mergeCell ref="G2:J2"/>
    <mergeCell ref="L2:O2"/>
    <mergeCell ref="Q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zoomScale="82" zoomScaleNormal="82" workbookViewId="0">
      <selection activeCell="C22" sqref="C22"/>
    </sheetView>
  </sheetViews>
  <sheetFormatPr defaultColWidth="8.7109375" defaultRowHeight="12.75" x14ac:dyDescent="0.2"/>
  <cols>
    <col min="1" max="1" width="5" style="13" customWidth="1"/>
    <col min="2" max="2" width="29.7109375" style="13" customWidth="1"/>
    <col min="3" max="3" width="73" style="13" customWidth="1"/>
    <col min="4" max="5" width="21.5703125" style="13" customWidth="1"/>
    <col min="6" max="6" width="5.42578125" style="13" bestFit="1" customWidth="1"/>
    <col min="7" max="7" width="11.85546875" style="13" bestFit="1" customWidth="1"/>
    <col min="8" max="11" width="11.7109375" style="13" customWidth="1"/>
    <col min="12" max="14" width="11.7109375" style="28" customWidth="1"/>
    <col min="15" max="15" width="15.28515625" style="28" customWidth="1"/>
    <col min="16" max="16" width="11" style="28" bestFit="1" customWidth="1"/>
    <col min="17" max="17" width="20.7109375" style="13" customWidth="1"/>
    <col min="18" max="18" width="18.7109375" style="29" bestFit="1" customWidth="1"/>
    <col min="19" max="20" width="12.140625" style="13" customWidth="1"/>
    <col min="21" max="21" width="16.7109375" style="13" customWidth="1"/>
    <col min="22" max="22" width="17.5703125" style="13" customWidth="1"/>
    <col min="23" max="23" width="9.42578125" style="13" customWidth="1"/>
    <col min="24" max="26" width="10.28515625" style="13" bestFit="1" customWidth="1"/>
    <col min="27" max="27" width="10.28515625" style="13" customWidth="1"/>
    <col min="28" max="28" width="11.28515625" style="13" customWidth="1"/>
    <col min="29" max="29" width="12.7109375" style="13" customWidth="1"/>
    <col min="30" max="30" width="10.85546875" style="13" customWidth="1"/>
    <col min="31" max="16384" width="8.7109375" style="13"/>
  </cols>
  <sheetData>
    <row r="1" spans="1:30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11"/>
      <c r="X1" s="11"/>
      <c r="Y1" s="11"/>
      <c r="Z1" s="11"/>
      <c r="AA1" s="11"/>
      <c r="AB1" s="11"/>
      <c r="AC1" s="11"/>
      <c r="AD1" s="11"/>
    </row>
    <row r="2" spans="1:30" x14ac:dyDescent="0.2">
      <c r="A2" s="82" t="s">
        <v>93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11"/>
      <c r="X2" s="11"/>
      <c r="Y2" s="11"/>
      <c r="Z2" s="11"/>
      <c r="AA2" s="11"/>
      <c r="AB2" s="11"/>
      <c r="AC2" s="11"/>
      <c r="AD2" s="11"/>
    </row>
    <row r="3" spans="1:30" ht="14.45" customHeight="1" x14ac:dyDescent="0.2">
      <c r="A3" s="12"/>
      <c r="B3" s="12"/>
      <c r="C3" s="12"/>
      <c r="D3" s="12"/>
      <c r="E3" s="12"/>
      <c r="F3" s="12"/>
      <c r="G3" s="30"/>
      <c r="H3" s="88" t="s">
        <v>28</v>
      </c>
      <c r="I3" s="89"/>
      <c r="J3" s="89"/>
      <c r="K3" s="89"/>
      <c r="L3" s="89"/>
      <c r="M3" s="89"/>
      <c r="N3" s="89"/>
      <c r="O3" s="89"/>
      <c r="P3" s="89"/>
      <c r="Q3" s="84" t="s">
        <v>16</v>
      </c>
      <c r="R3" s="86" t="s">
        <v>17</v>
      </c>
      <c r="S3" s="12"/>
      <c r="T3" s="12"/>
      <c r="U3" s="12"/>
      <c r="V3" s="12"/>
      <c r="W3" s="11"/>
      <c r="X3" s="11"/>
      <c r="Y3" s="11"/>
      <c r="Z3" s="11"/>
      <c r="AA3" s="11"/>
      <c r="AB3" s="11"/>
      <c r="AC3" s="11"/>
      <c r="AD3" s="11"/>
    </row>
    <row r="4" spans="1:30" ht="39" thickBot="1" x14ac:dyDescent="0.25">
      <c r="A4" s="14" t="s">
        <v>35</v>
      </c>
      <c r="B4" s="14" t="s">
        <v>36</v>
      </c>
      <c r="C4" s="14" t="s">
        <v>34</v>
      </c>
      <c r="D4" s="14" t="s">
        <v>37</v>
      </c>
      <c r="E4" s="14" t="s">
        <v>12</v>
      </c>
      <c r="F4" s="14" t="s">
        <v>13</v>
      </c>
      <c r="G4" s="14" t="s">
        <v>14</v>
      </c>
      <c r="H4" s="14" t="s">
        <v>15</v>
      </c>
      <c r="I4" s="14" t="s">
        <v>50</v>
      </c>
      <c r="J4" s="14" t="s">
        <v>51</v>
      </c>
      <c r="K4" s="14" t="s">
        <v>52</v>
      </c>
      <c r="L4" s="32" t="s">
        <v>41</v>
      </c>
      <c r="M4" s="32" t="s">
        <v>23</v>
      </c>
      <c r="N4" s="32" t="s">
        <v>24</v>
      </c>
      <c r="O4" s="32" t="s">
        <v>25</v>
      </c>
      <c r="P4" s="39" t="s">
        <v>26</v>
      </c>
      <c r="Q4" s="85"/>
      <c r="R4" s="87"/>
      <c r="S4" s="31" t="s">
        <v>18</v>
      </c>
      <c r="T4" s="14" t="s">
        <v>19</v>
      </c>
      <c r="U4" s="14" t="s">
        <v>27</v>
      </c>
      <c r="V4" s="14" t="s">
        <v>20</v>
      </c>
      <c r="X4" s="14" t="s">
        <v>31</v>
      </c>
      <c r="Y4" s="14" t="s">
        <v>32</v>
      </c>
      <c r="Z4" s="14" t="s">
        <v>33</v>
      </c>
      <c r="AA4" s="60"/>
      <c r="AB4" s="14" t="s">
        <v>48</v>
      </c>
      <c r="AC4" s="14" t="s">
        <v>49</v>
      </c>
      <c r="AD4" s="61" t="s">
        <v>42</v>
      </c>
    </row>
    <row r="5" spans="1:30" ht="15" customHeight="1" thickTop="1" x14ac:dyDescent="0.2">
      <c r="A5" s="90" t="s">
        <v>30</v>
      </c>
      <c r="B5" s="91"/>
      <c r="C5" s="91"/>
      <c r="D5" s="91"/>
      <c r="E5" s="91"/>
      <c r="F5" s="91"/>
      <c r="G5" s="92"/>
      <c r="H5" s="38" t="s">
        <v>29</v>
      </c>
      <c r="I5" s="38" t="s">
        <v>29</v>
      </c>
      <c r="J5" s="38" t="s">
        <v>29</v>
      </c>
      <c r="K5" s="38" t="s">
        <v>29</v>
      </c>
      <c r="L5" s="38" t="s">
        <v>29</v>
      </c>
      <c r="M5" s="38"/>
      <c r="N5" s="38" t="s">
        <v>29</v>
      </c>
      <c r="O5" s="38" t="s">
        <v>29</v>
      </c>
      <c r="P5" s="40"/>
      <c r="Q5" s="34"/>
      <c r="R5" s="35"/>
      <c r="S5" s="36"/>
      <c r="T5" s="34"/>
      <c r="U5" s="34"/>
      <c r="V5" s="34"/>
    </row>
    <row r="6" spans="1:30" x14ac:dyDescent="0.2">
      <c r="A6" s="15">
        <v>1</v>
      </c>
      <c r="B6" s="43" t="s">
        <v>53</v>
      </c>
      <c r="C6" s="44" t="s">
        <v>66</v>
      </c>
      <c r="D6" s="45" t="s">
        <v>79</v>
      </c>
      <c r="E6" s="64" t="s">
        <v>97</v>
      </c>
      <c r="F6" s="66" t="s">
        <v>6</v>
      </c>
      <c r="G6" s="69" t="str">
        <f>IF(F6="TK/0","TER A",IF(F6="TK/1","TER A",IF(F6="K/0","TER A",IF(F6="TK/2","TER B",IF(F6="TK/3","TER B",IF(F6="K/1","TER B",IF(F6="K/2","TER B",IF(F6="K/3","TER C","ERROR"))))))))</f>
        <v>TER C</v>
      </c>
      <c r="H6" s="73">
        <v>4000000</v>
      </c>
      <c r="I6" s="16">
        <v>0</v>
      </c>
      <c r="J6" s="16">
        <v>0</v>
      </c>
      <c r="K6" s="16">
        <v>0</v>
      </c>
      <c r="L6" s="16">
        <v>0</v>
      </c>
      <c r="M6" s="16"/>
      <c r="N6" s="16">
        <v>0</v>
      </c>
      <c r="O6" s="16">
        <v>0</v>
      </c>
      <c r="P6" s="41">
        <v>0</v>
      </c>
      <c r="Q6" s="16">
        <f>SUM(H6:P6)</f>
        <v>4000000</v>
      </c>
      <c r="R6" s="33">
        <f>IF(G6="TER C",VLOOKUP(Q6,TER!$L$4:$O$44,4,TRUE),IF(G6="TER B",VLOOKUP(Q6,TER!$G$4:$J$43,4,TRUE),IF(G6="TER A",VLOOKUP(Q6,TER!$B$4:$E$47,4,TRUE),"ERROR")))</f>
        <v>0</v>
      </c>
      <c r="S6" s="18">
        <f t="shared" ref="S6:S18" si="0">IF(E6="TIDAK ADA",0,(Q6*R6))</f>
        <v>0</v>
      </c>
      <c r="T6" s="18">
        <f t="shared" ref="T6:T18" si="1">IF(E6&lt;&gt;"TIDAK ADA",0,(Q6*R6)*120%)</f>
        <v>0</v>
      </c>
      <c r="U6" s="18">
        <f>T6+S6</f>
        <v>0</v>
      </c>
      <c r="V6" s="19">
        <f>Q6-U6</f>
        <v>4000000</v>
      </c>
      <c r="W6" s="37"/>
      <c r="X6" s="37">
        <f t="shared" ref="X6:X18" si="2">P6</f>
        <v>0</v>
      </c>
      <c r="Y6" s="37">
        <f>U6-X6</f>
        <v>0</v>
      </c>
      <c r="Z6" s="37">
        <f>Y6+X6</f>
        <v>0</v>
      </c>
      <c r="AA6" s="37"/>
      <c r="AB6" s="37"/>
    </row>
    <row r="7" spans="1:30" x14ac:dyDescent="0.2">
      <c r="A7" s="20">
        <f>+A6+1</f>
        <v>2</v>
      </c>
      <c r="B7" s="43" t="s">
        <v>54</v>
      </c>
      <c r="C7" s="44" t="s">
        <v>68</v>
      </c>
      <c r="D7" s="45" t="s">
        <v>80</v>
      </c>
      <c r="E7" s="65" t="s">
        <v>92</v>
      </c>
      <c r="F7" s="67" t="s">
        <v>38</v>
      </c>
      <c r="G7" s="69" t="str">
        <f>IF(F7="TK/0","TER A",IF(F7="TK/1","TER A",IF(F7="K/0","TER A",IF(F7="TK/2","TER B",IF(F7="TK/3","TER B",IF(F7="K/1","TER B",IF(F7="K/2","TER B",IF(F7="K/3","TER C","ERROR"))))))))</f>
        <v>TER B</v>
      </c>
      <c r="H7" s="73">
        <v>3500000</v>
      </c>
      <c r="I7" s="16">
        <v>0</v>
      </c>
      <c r="J7" s="16">
        <v>0</v>
      </c>
      <c r="K7" s="16">
        <v>0</v>
      </c>
      <c r="L7" s="16">
        <v>0</v>
      </c>
      <c r="M7" s="16"/>
      <c r="N7" s="16">
        <v>0</v>
      </c>
      <c r="O7" s="16">
        <v>0</v>
      </c>
      <c r="P7" s="41">
        <v>0</v>
      </c>
      <c r="Q7" s="16">
        <f t="shared" ref="Q7:Q18" si="3">SUM(H7:P7)</f>
        <v>3500000</v>
      </c>
      <c r="R7" s="17">
        <f>IF(G7="TER C",VLOOKUP(Q7,TER!$L$4:$O$44,4,TRUE),IF(G7="TER B",VLOOKUP(Q7,TER!$G$4:$J$43,4,TRUE),IF(G7="TER A",VLOOKUP(Q7,TER!$B$4:$E$47,4,TRUE),"ERROR")))</f>
        <v>0</v>
      </c>
      <c r="S7" s="18">
        <f t="shared" si="0"/>
        <v>0</v>
      </c>
      <c r="T7" s="18">
        <f t="shared" si="1"/>
        <v>0</v>
      </c>
      <c r="U7" s="18">
        <f t="shared" ref="U7:U18" si="4">T7+S7</f>
        <v>0</v>
      </c>
      <c r="V7" s="19">
        <f>Q7-U7</f>
        <v>3500000</v>
      </c>
      <c r="W7" s="37"/>
      <c r="X7" s="37">
        <f t="shared" si="2"/>
        <v>0</v>
      </c>
      <c r="Y7" s="37">
        <f t="shared" ref="Y7:Y18" si="5">U7-X7</f>
        <v>0</v>
      </c>
      <c r="Z7" s="37">
        <f t="shared" ref="Z7:Z18" si="6">Y7+X7</f>
        <v>0</v>
      </c>
      <c r="AA7" s="37"/>
      <c r="AB7" s="37"/>
    </row>
    <row r="8" spans="1:30" x14ac:dyDescent="0.2">
      <c r="A8" s="20">
        <f>+A7+1</f>
        <v>3</v>
      </c>
      <c r="B8" s="43" t="s">
        <v>55</v>
      </c>
      <c r="C8" s="44" t="s">
        <v>67</v>
      </c>
      <c r="D8" s="45" t="s">
        <v>81</v>
      </c>
      <c r="E8" s="62" t="s">
        <v>90</v>
      </c>
      <c r="F8" s="67" t="s">
        <v>6</v>
      </c>
      <c r="G8" s="69" t="str">
        <f>IF(F8="TK/0","TER A",IF(F8="TK/1","TER A",IF(F8="K/0","TER A",IF(F8="TK/2","TER B",IF(F8="TK/3","TER B",IF(F8="K/1","TER B",IF(F8="K/2","TER B",IF(F8="K/3","TER C","ERROR"))))))))</f>
        <v>TER C</v>
      </c>
      <c r="H8" s="73">
        <v>3500000</v>
      </c>
      <c r="I8" s="16">
        <v>0</v>
      </c>
      <c r="J8" s="16">
        <v>0</v>
      </c>
      <c r="K8" s="16">
        <v>0</v>
      </c>
      <c r="L8" s="16">
        <v>0</v>
      </c>
      <c r="M8" s="16"/>
      <c r="N8" s="16">
        <v>0</v>
      </c>
      <c r="O8" s="16">
        <v>0</v>
      </c>
      <c r="P8" s="41">
        <v>0</v>
      </c>
      <c r="Q8" s="16">
        <f t="shared" si="3"/>
        <v>3500000</v>
      </c>
      <c r="R8" s="17">
        <f>IF(G8="TER C",VLOOKUP(Q8,TER!$L$4:$O$44,4,TRUE),IF(G8="TER B",VLOOKUP(Q8,TER!$G$4:$J$43,4,TRUE),IF(G8="TER A",VLOOKUP(Q8,TER!$B$4:$E$47,4,TRUE),"ERROR")))</f>
        <v>0</v>
      </c>
      <c r="S8" s="18">
        <f t="shared" si="0"/>
        <v>0</v>
      </c>
      <c r="T8" s="18">
        <f t="shared" si="1"/>
        <v>0</v>
      </c>
      <c r="U8" s="18">
        <f t="shared" si="4"/>
        <v>0</v>
      </c>
      <c r="V8" s="19">
        <f t="shared" ref="V8:V10" si="7">Q8-U8</f>
        <v>3500000</v>
      </c>
      <c r="W8" s="37"/>
      <c r="X8" s="37">
        <f t="shared" si="2"/>
        <v>0</v>
      </c>
      <c r="Y8" s="37">
        <f t="shared" si="5"/>
        <v>0</v>
      </c>
      <c r="Z8" s="37">
        <f t="shared" si="6"/>
        <v>0</v>
      </c>
      <c r="AA8" s="37"/>
      <c r="AB8" s="37"/>
    </row>
    <row r="9" spans="1:30" x14ac:dyDescent="0.2">
      <c r="A9" s="20">
        <f>+A8+1</f>
        <v>4</v>
      </c>
      <c r="B9" s="43" t="s">
        <v>56</v>
      </c>
      <c r="C9" s="44" t="s">
        <v>69</v>
      </c>
      <c r="D9" s="45" t="s">
        <v>96</v>
      </c>
      <c r="E9" s="65" t="s">
        <v>92</v>
      </c>
      <c r="F9" s="67" t="s">
        <v>21</v>
      </c>
      <c r="G9" s="69" t="str">
        <f>IF(F9="TK/0","TER A",IF(F9="TK/1","TER A",IF(F9="K/0","TER A",IF(F9="TK/2","TER B",IF(F9="TK/3","TER B",IF(F9="K/1","TER B",IF(F9="K/2","TER B",IF(F9="K/3","TER C","ERROR"))))))))</f>
        <v>TER A</v>
      </c>
      <c r="H9" s="74">
        <v>2100000</v>
      </c>
      <c r="I9" s="74">
        <f>48000*(25)</f>
        <v>1200000</v>
      </c>
      <c r="J9" s="72">
        <f>40000*(1+1+1+1)</f>
        <v>160000</v>
      </c>
      <c r="K9" s="71">
        <v>200000</v>
      </c>
      <c r="L9" s="75">
        <v>0</v>
      </c>
      <c r="M9" s="16"/>
      <c r="N9" s="16">
        <v>0</v>
      </c>
      <c r="O9" s="16">
        <v>0</v>
      </c>
      <c r="P9" s="41">
        <v>0</v>
      </c>
      <c r="Q9" s="16">
        <f t="shared" si="3"/>
        <v>3660000</v>
      </c>
      <c r="R9" s="17">
        <f>IF(G9="TER C",VLOOKUP(Q9,TER!$L$4:$O$44,4,TRUE),IF(G9="TER B",VLOOKUP(Q9,TER!$G$4:$J$43,4,TRUE),IF(G9="TER A",VLOOKUP(Q9,TER!$B$4:$E$47,4,TRUE),"ERROR")))</f>
        <v>0</v>
      </c>
      <c r="S9" s="18">
        <f t="shared" si="0"/>
        <v>0</v>
      </c>
      <c r="T9" s="18">
        <f t="shared" si="1"/>
        <v>0</v>
      </c>
      <c r="U9" s="18">
        <f t="shared" si="4"/>
        <v>0</v>
      </c>
      <c r="V9" s="19">
        <f t="shared" si="7"/>
        <v>3660000</v>
      </c>
      <c r="W9" s="37"/>
      <c r="X9" s="37">
        <f t="shared" si="2"/>
        <v>0</v>
      </c>
      <c r="Y9" s="37">
        <f t="shared" si="5"/>
        <v>0</v>
      </c>
      <c r="Z9" s="37">
        <f t="shared" si="6"/>
        <v>0</v>
      </c>
      <c r="AA9" s="37"/>
      <c r="AB9" s="37"/>
    </row>
    <row r="10" spans="1:30" x14ac:dyDescent="0.2">
      <c r="A10" s="20">
        <f>+A9+1</f>
        <v>5</v>
      </c>
      <c r="B10" s="43" t="s">
        <v>57</v>
      </c>
      <c r="C10" s="44" t="s">
        <v>70</v>
      </c>
      <c r="D10" s="45" t="s">
        <v>95</v>
      </c>
      <c r="E10" s="65" t="s">
        <v>92</v>
      </c>
      <c r="F10" s="67" t="s">
        <v>21</v>
      </c>
      <c r="G10" s="69" t="str">
        <f>IF(F10="TK/0","TER A",IF(F10="TK/1","TER A",IF(F10="K/0","TER A",IF(F10="TK/2","TER B",IF(F10="TK/3","TER B",IF(F10="K/1","TER B",IF(F10="K/2","TER B",IF(F10="K/3","TER C","ERROR"))))))))</f>
        <v>TER A</v>
      </c>
      <c r="H10" s="73">
        <v>1600000</v>
      </c>
      <c r="I10" s="73">
        <f>46500*(25)</f>
        <v>1162500</v>
      </c>
      <c r="J10" s="72">
        <f t="shared" ref="J10:J17" si="8">40000*(1+1+1+1)</f>
        <v>160000</v>
      </c>
      <c r="K10" s="71">
        <v>200000</v>
      </c>
      <c r="L10" s="75">
        <v>0</v>
      </c>
      <c r="M10" s="16"/>
      <c r="N10" s="16">
        <v>0</v>
      </c>
      <c r="O10" s="16">
        <v>0</v>
      </c>
      <c r="P10" s="41">
        <v>0</v>
      </c>
      <c r="Q10" s="16">
        <f t="shared" si="3"/>
        <v>3122500</v>
      </c>
      <c r="R10" s="17">
        <f>IF(G10="TER C",VLOOKUP(Q10,TER!$L$4:$O$44,4,TRUE),IF(G10="TER B",VLOOKUP(Q10,TER!$G$4:$J$43,4,TRUE),IF(G10="TER A",VLOOKUP(Q10,TER!$B$4:$E$47,4,TRUE),"ERROR")))</f>
        <v>0</v>
      </c>
      <c r="S10" s="18">
        <f t="shared" si="0"/>
        <v>0</v>
      </c>
      <c r="T10" s="18">
        <f t="shared" si="1"/>
        <v>0</v>
      </c>
      <c r="U10" s="18">
        <f t="shared" si="4"/>
        <v>0</v>
      </c>
      <c r="V10" s="19">
        <f t="shared" si="7"/>
        <v>3122500</v>
      </c>
      <c r="W10" s="37"/>
      <c r="X10" s="37">
        <f t="shared" si="2"/>
        <v>0</v>
      </c>
      <c r="Y10" s="37">
        <f t="shared" si="5"/>
        <v>0</v>
      </c>
      <c r="Z10" s="37">
        <f t="shared" si="6"/>
        <v>0</v>
      </c>
      <c r="AA10" s="37"/>
      <c r="AB10" s="37"/>
    </row>
    <row r="11" spans="1:30" x14ac:dyDescent="0.2">
      <c r="A11" s="20">
        <f t="shared" ref="A11:A18" si="9">+A10+1</f>
        <v>6</v>
      </c>
      <c r="B11" s="43" t="s">
        <v>58</v>
      </c>
      <c r="C11" s="44" t="s">
        <v>71</v>
      </c>
      <c r="D11" s="62" t="s">
        <v>82</v>
      </c>
      <c r="E11" s="65" t="s">
        <v>92</v>
      </c>
      <c r="F11" s="67" t="s">
        <v>91</v>
      </c>
      <c r="G11" s="69" t="str">
        <f t="shared" ref="G11:G18" si="10">IF(F11="TK/0","TER A",IF(F11="TK/1","TER A",IF(F11="K/0","TER A",IF(F11="TK/2","TER B",IF(F11="TK/3","TER B",IF(F11="K/1","TER B",IF(F11="K/2","TER B",IF(F11="K/3","TER C","ERROR"))))))))</f>
        <v>TER A</v>
      </c>
      <c r="H11" s="73">
        <v>1500000</v>
      </c>
      <c r="I11" s="73">
        <f>45500*(25-3)</f>
        <v>1001000</v>
      </c>
      <c r="J11" s="72">
        <f>40000*(1+1+0+1)</f>
        <v>120000</v>
      </c>
      <c r="K11" s="16">
        <v>0</v>
      </c>
      <c r="L11" s="75">
        <v>0</v>
      </c>
      <c r="M11" s="21"/>
      <c r="N11" s="16">
        <v>0</v>
      </c>
      <c r="O11" s="16">
        <v>0</v>
      </c>
      <c r="P11" s="41">
        <v>0</v>
      </c>
      <c r="Q11" s="16">
        <f t="shared" si="3"/>
        <v>2621000</v>
      </c>
      <c r="R11" s="17">
        <f>IF(G11="TER C",VLOOKUP(Q11,TER!$L$4:$O$44,4,TRUE),IF(G11="TER B",VLOOKUP(Q11,TER!$G$4:$J$43,4,TRUE),IF(G11="TER A",VLOOKUP(Q11,TER!$B$4:$E$47,4,TRUE),"ERROR")))</f>
        <v>0</v>
      </c>
      <c r="S11" s="18">
        <f t="shared" si="0"/>
        <v>0</v>
      </c>
      <c r="T11" s="18">
        <f t="shared" si="1"/>
        <v>0</v>
      </c>
      <c r="U11" s="18">
        <f t="shared" si="4"/>
        <v>0</v>
      </c>
      <c r="V11" s="18">
        <f t="shared" ref="V11:V18" si="11">+Q11-S11-T11</f>
        <v>2621000</v>
      </c>
      <c r="X11" s="37">
        <f t="shared" si="2"/>
        <v>0</v>
      </c>
      <c r="Y11" s="37">
        <f t="shared" si="5"/>
        <v>0</v>
      </c>
      <c r="Z11" s="37">
        <f t="shared" si="6"/>
        <v>0</v>
      </c>
      <c r="AA11" s="37"/>
    </row>
    <row r="12" spans="1:30" x14ac:dyDescent="0.2">
      <c r="A12" s="20">
        <f t="shared" si="9"/>
        <v>7</v>
      </c>
      <c r="B12" s="43" t="s">
        <v>59</v>
      </c>
      <c r="C12" s="44" t="s">
        <v>72</v>
      </c>
      <c r="D12" s="63" t="s">
        <v>83</v>
      </c>
      <c r="E12" s="65" t="s">
        <v>92</v>
      </c>
      <c r="F12" s="67" t="s">
        <v>38</v>
      </c>
      <c r="G12" s="69" t="str">
        <f t="shared" si="10"/>
        <v>TER B</v>
      </c>
      <c r="H12" s="73">
        <v>1100000</v>
      </c>
      <c r="I12" s="73">
        <f>55000*(25-1)</f>
        <v>1320000</v>
      </c>
      <c r="J12" s="72">
        <f>40000*(1+0+1+1)</f>
        <v>120000</v>
      </c>
      <c r="K12" s="16">
        <v>0</v>
      </c>
      <c r="L12" s="75">
        <v>0</v>
      </c>
      <c r="M12" s="46"/>
      <c r="N12" s="16">
        <v>0</v>
      </c>
      <c r="O12" s="16">
        <v>0</v>
      </c>
      <c r="P12" s="41">
        <v>0</v>
      </c>
      <c r="Q12" s="16">
        <f t="shared" si="3"/>
        <v>2540000</v>
      </c>
      <c r="R12" s="17">
        <f>IF(G12="TER C",VLOOKUP(Q12,TER!$L$4:$O$44,4,TRUE),IF(G12="TER B",VLOOKUP(Q12,TER!$G$4:$J$43,4,TRUE),IF(G12="TER A",VLOOKUP(Q12,TER!$B$4:$E$47,4,TRUE),"ERROR")))</f>
        <v>0</v>
      </c>
      <c r="S12" s="18">
        <f t="shared" si="0"/>
        <v>0</v>
      </c>
      <c r="T12" s="18">
        <f t="shared" si="1"/>
        <v>0</v>
      </c>
      <c r="U12" s="18">
        <f t="shared" si="4"/>
        <v>0</v>
      </c>
      <c r="V12" s="18">
        <f t="shared" si="11"/>
        <v>2540000</v>
      </c>
      <c r="X12" s="37">
        <f t="shared" si="2"/>
        <v>0</v>
      </c>
      <c r="Y12" s="37">
        <f t="shared" si="5"/>
        <v>0</v>
      </c>
      <c r="Z12" s="37">
        <f t="shared" si="6"/>
        <v>0</v>
      </c>
      <c r="AA12" s="37"/>
    </row>
    <row r="13" spans="1:30" x14ac:dyDescent="0.2">
      <c r="A13" s="20">
        <f t="shared" si="9"/>
        <v>8</v>
      </c>
      <c r="B13" s="43" t="s">
        <v>60</v>
      </c>
      <c r="C13" s="44" t="s">
        <v>73</v>
      </c>
      <c r="D13" s="62" t="s">
        <v>84</v>
      </c>
      <c r="E13" s="65" t="s">
        <v>92</v>
      </c>
      <c r="F13" s="67" t="s">
        <v>91</v>
      </c>
      <c r="G13" s="69" t="str">
        <f t="shared" si="10"/>
        <v>TER A</v>
      </c>
      <c r="H13" s="73">
        <v>2100000</v>
      </c>
      <c r="I13" s="73">
        <f>48000*(25)</f>
        <v>1200000</v>
      </c>
      <c r="J13" s="72">
        <f t="shared" si="8"/>
        <v>160000</v>
      </c>
      <c r="K13" s="71">
        <v>200000</v>
      </c>
      <c r="L13" s="75">
        <v>0</v>
      </c>
      <c r="M13" s="46"/>
      <c r="N13" s="16">
        <v>0</v>
      </c>
      <c r="O13" s="16">
        <v>0</v>
      </c>
      <c r="P13" s="41">
        <v>0</v>
      </c>
      <c r="Q13" s="16">
        <f t="shared" si="3"/>
        <v>3660000</v>
      </c>
      <c r="R13" s="17">
        <f>IF(G13="TER C",VLOOKUP(Q13,TER!$L$4:$O$44,4,TRUE),IF(G13="TER B",VLOOKUP(Q13,TER!$G$4:$J$43,4,TRUE),IF(G13="TER A",VLOOKUP(Q13,TER!$B$4:$E$47,4,TRUE),"ERROR")))</f>
        <v>0</v>
      </c>
      <c r="S13" s="18">
        <f t="shared" si="0"/>
        <v>0</v>
      </c>
      <c r="T13" s="18">
        <f t="shared" si="1"/>
        <v>0</v>
      </c>
      <c r="U13" s="18">
        <f t="shared" si="4"/>
        <v>0</v>
      </c>
      <c r="V13" s="18">
        <f t="shared" si="11"/>
        <v>3660000</v>
      </c>
      <c r="X13" s="37">
        <f t="shared" si="2"/>
        <v>0</v>
      </c>
      <c r="Y13" s="37">
        <f t="shared" si="5"/>
        <v>0</v>
      </c>
      <c r="Z13" s="37">
        <f t="shared" si="6"/>
        <v>0</v>
      </c>
      <c r="AA13" s="37"/>
    </row>
    <row r="14" spans="1:30" x14ac:dyDescent="0.2">
      <c r="A14" s="20">
        <f t="shared" si="9"/>
        <v>9</v>
      </c>
      <c r="B14" s="43" t="s">
        <v>61</v>
      </c>
      <c r="C14" s="44" t="s">
        <v>74</v>
      </c>
      <c r="D14" s="62" t="s">
        <v>85</v>
      </c>
      <c r="E14" s="65" t="s">
        <v>92</v>
      </c>
      <c r="F14" s="68" t="s">
        <v>38</v>
      </c>
      <c r="G14" s="70" t="str">
        <f t="shared" si="10"/>
        <v>TER B</v>
      </c>
      <c r="H14" s="73">
        <f>(115000*11)+(115000*12)</f>
        <v>2645000</v>
      </c>
      <c r="I14" s="16">
        <v>0</v>
      </c>
      <c r="J14" s="72">
        <f t="shared" si="8"/>
        <v>160000</v>
      </c>
      <c r="K14" s="71">
        <v>200000</v>
      </c>
      <c r="L14" s="75">
        <v>0</v>
      </c>
      <c r="M14" s="46"/>
      <c r="N14" s="16">
        <v>0</v>
      </c>
      <c r="O14" s="16">
        <v>0</v>
      </c>
      <c r="P14" s="41">
        <v>0</v>
      </c>
      <c r="Q14" s="16">
        <f t="shared" si="3"/>
        <v>3005000</v>
      </c>
      <c r="R14" s="17">
        <f>IF(G14="TER C",VLOOKUP(Q14,TER!$L$4:$O$44,4,TRUE),IF(G14="TER B",VLOOKUP(Q14,TER!$G$4:$J$43,4,TRUE),IF(G14="TER A",VLOOKUP(Q14,TER!$B$4:$E$47,4,TRUE),"ERROR")))</f>
        <v>0</v>
      </c>
      <c r="S14" s="18">
        <f t="shared" si="0"/>
        <v>0</v>
      </c>
      <c r="T14" s="18">
        <f t="shared" si="1"/>
        <v>0</v>
      </c>
      <c r="U14" s="18">
        <f t="shared" si="4"/>
        <v>0</v>
      </c>
      <c r="V14" s="18">
        <f t="shared" si="11"/>
        <v>3005000</v>
      </c>
      <c r="X14" s="37">
        <f t="shared" si="2"/>
        <v>0</v>
      </c>
      <c r="Y14" s="37">
        <f t="shared" si="5"/>
        <v>0</v>
      </c>
      <c r="Z14" s="37">
        <f t="shared" si="6"/>
        <v>0</v>
      </c>
      <c r="AA14" s="37"/>
    </row>
    <row r="15" spans="1:30" x14ac:dyDescent="0.2">
      <c r="A15" s="20">
        <f t="shared" si="9"/>
        <v>10</v>
      </c>
      <c r="B15" s="43" t="s">
        <v>62</v>
      </c>
      <c r="C15" s="44" t="s">
        <v>75</v>
      </c>
      <c r="D15" s="62" t="s">
        <v>86</v>
      </c>
      <c r="E15" s="65" t="s">
        <v>92</v>
      </c>
      <c r="F15" s="68" t="s">
        <v>38</v>
      </c>
      <c r="G15" s="70" t="str">
        <f t="shared" si="10"/>
        <v>TER B</v>
      </c>
      <c r="H15" s="73">
        <f t="shared" ref="H15:H17" si="12">(115000*11)+(115000*12)</f>
        <v>2645000</v>
      </c>
      <c r="I15" s="16">
        <v>0</v>
      </c>
      <c r="J15" s="72">
        <f t="shared" si="8"/>
        <v>160000</v>
      </c>
      <c r="K15" s="71">
        <v>200000</v>
      </c>
      <c r="L15" s="75">
        <v>0</v>
      </c>
      <c r="M15" s="46"/>
      <c r="N15" s="16">
        <v>0</v>
      </c>
      <c r="O15" s="16">
        <v>0</v>
      </c>
      <c r="P15" s="41">
        <v>0</v>
      </c>
      <c r="Q15" s="16">
        <f t="shared" si="3"/>
        <v>3005000</v>
      </c>
      <c r="R15" s="17">
        <f>IF(G15="TER C",VLOOKUP(Q15,TER!$L$4:$O$44,4,TRUE),IF(G15="TER B",VLOOKUP(Q15,TER!$G$4:$J$43,4,TRUE),IF(G15="TER A",VLOOKUP(Q15,TER!$B$4:$E$47,4,TRUE),"ERROR")))</f>
        <v>0</v>
      </c>
      <c r="S15" s="18">
        <f t="shared" si="0"/>
        <v>0</v>
      </c>
      <c r="T15" s="18">
        <f t="shared" si="1"/>
        <v>0</v>
      </c>
      <c r="U15" s="18">
        <f t="shared" si="4"/>
        <v>0</v>
      </c>
      <c r="V15" s="18">
        <f t="shared" si="11"/>
        <v>3005000</v>
      </c>
      <c r="X15" s="37">
        <f t="shared" si="2"/>
        <v>0</v>
      </c>
      <c r="Y15" s="37">
        <f t="shared" si="5"/>
        <v>0</v>
      </c>
      <c r="Z15" s="37">
        <f t="shared" si="6"/>
        <v>0</v>
      </c>
      <c r="AA15" s="37"/>
    </row>
    <row r="16" spans="1:30" x14ac:dyDescent="0.2">
      <c r="A16" s="20">
        <f t="shared" si="9"/>
        <v>11</v>
      </c>
      <c r="B16" s="43" t="s">
        <v>63</v>
      </c>
      <c r="C16" s="44" t="s">
        <v>76</v>
      </c>
      <c r="D16" s="62" t="s">
        <v>87</v>
      </c>
      <c r="E16" s="65" t="s">
        <v>92</v>
      </c>
      <c r="F16" s="68" t="s">
        <v>6</v>
      </c>
      <c r="G16" s="70" t="str">
        <f t="shared" si="10"/>
        <v>TER C</v>
      </c>
      <c r="H16" s="73">
        <f t="shared" si="12"/>
        <v>2645000</v>
      </c>
      <c r="I16" s="16">
        <v>0</v>
      </c>
      <c r="J16" s="72">
        <f t="shared" si="8"/>
        <v>160000</v>
      </c>
      <c r="K16" s="71">
        <v>200000</v>
      </c>
      <c r="L16" s="75">
        <v>0</v>
      </c>
      <c r="M16" s="46"/>
      <c r="N16" s="16">
        <v>0</v>
      </c>
      <c r="O16" s="16">
        <v>0</v>
      </c>
      <c r="P16" s="41">
        <v>0</v>
      </c>
      <c r="Q16" s="16">
        <f t="shared" si="3"/>
        <v>3005000</v>
      </c>
      <c r="R16" s="17">
        <f>IF(G16="TER C",VLOOKUP(Q16,TER!$L$4:$O$44,4,TRUE),IF(G16="TER B",VLOOKUP(Q16,TER!$G$4:$J$43,4,TRUE),IF(G16="TER A",VLOOKUP(Q16,TER!$B$4:$E$47,4,TRUE),"ERROR")))</f>
        <v>0</v>
      </c>
      <c r="S16" s="18">
        <f t="shared" si="0"/>
        <v>0</v>
      </c>
      <c r="T16" s="18">
        <f t="shared" si="1"/>
        <v>0</v>
      </c>
      <c r="U16" s="18">
        <f t="shared" si="4"/>
        <v>0</v>
      </c>
      <c r="V16" s="18">
        <f t="shared" si="11"/>
        <v>3005000</v>
      </c>
      <c r="X16" s="37">
        <f t="shared" si="2"/>
        <v>0</v>
      </c>
      <c r="Y16" s="37">
        <f t="shared" si="5"/>
        <v>0</v>
      </c>
      <c r="Z16" s="37">
        <f t="shared" si="6"/>
        <v>0</v>
      </c>
      <c r="AA16" s="37"/>
    </row>
    <row r="17" spans="1:27" x14ac:dyDescent="0.2">
      <c r="A17" s="20">
        <f t="shared" si="9"/>
        <v>12</v>
      </c>
      <c r="B17" s="43" t="s">
        <v>64</v>
      </c>
      <c r="C17" s="44" t="s">
        <v>78</v>
      </c>
      <c r="D17" s="62" t="s">
        <v>88</v>
      </c>
      <c r="E17" s="65" t="s">
        <v>92</v>
      </c>
      <c r="F17" s="68" t="s">
        <v>38</v>
      </c>
      <c r="G17" s="70" t="str">
        <f t="shared" si="10"/>
        <v>TER B</v>
      </c>
      <c r="H17" s="73">
        <f t="shared" si="12"/>
        <v>2645000</v>
      </c>
      <c r="I17" s="16">
        <v>0</v>
      </c>
      <c r="J17" s="72">
        <f t="shared" si="8"/>
        <v>160000</v>
      </c>
      <c r="K17" s="71">
        <v>200000</v>
      </c>
      <c r="L17" s="75">
        <v>0</v>
      </c>
      <c r="M17" s="46"/>
      <c r="N17" s="16">
        <v>0</v>
      </c>
      <c r="O17" s="16">
        <v>0</v>
      </c>
      <c r="P17" s="41">
        <v>0</v>
      </c>
      <c r="Q17" s="16">
        <f t="shared" si="3"/>
        <v>3005000</v>
      </c>
      <c r="R17" s="17">
        <f>IF(G17="TER C",VLOOKUP(Q17,TER!$L$4:$O$44,4,TRUE),IF(G17="TER B",VLOOKUP(Q17,TER!$G$4:$J$43,4,TRUE),IF(G17="TER A",VLOOKUP(Q17,TER!$B$4:$E$47,4,TRUE),"ERROR")))</f>
        <v>0</v>
      </c>
      <c r="S17" s="18">
        <f t="shared" si="0"/>
        <v>0</v>
      </c>
      <c r="T17" s="18">
        <f t="shared" si="1"/>
        <v>0</v>
      </c>
      <c r="U17" s="18">
        <f t="shared" si="4"/>
        <v>0</v>
      </c>
      <c r="V17" s="18">
        <f t="shared" si="11"/>
        <v>3005000</v>
      </c>
      <c r="X17" s="37">
        <f t="shared" si="2"/>
        <v>0</v>
      </c>
      <c r="Y17" s="37">
        <f t="shared" si="5"/>
        <v>0</v>
      </c>
      <c r="Z17" s="37">
        <f t="shared" si="6"/>
        <v>0</v>
      </c>
      <c r="AA17" s="37"/>
    </row>
    <row r="18" spans="1:27" x14ac:dyDescent="0.2">
      <c r="A18" s="20">
        <f t="shared" si="9"/>
        <v>13</v>
      </c>
      <c r="B18" s="43" t="s">
        <v>65</v>
      </c>
      <c r="C18" s="44" t="s">
        <v>77</v>
      </c>
      <c r="D18" s="62" t="s">
        <v>89</v>
      </c>
      <c r="E18" s="65" t="s">
        <v>92</v>
      </c>
      <c r="F18" s="68" t="s">
        <v>21</v>
      </c>
      <c r="G18" s="70" t="str">
        <f t="shared" si="10"/>
        <v>TER A</v>
      </c>
      <c r="H18" s="73">
        <f>(115000*(11-3))+(115000*12)</f>
        <v>2300000</v>
      </c>
      <c r="I18" s="16">
        <v>0</v>
      </c>
      <c r="J18" s="72">
        <f>40000*(1+0+1+1)</f>
        <v>120000</v>
      </c>
      <c r="K18" s="16">
        <v>0</v>
      </c>
      <c r="L18" s="75">
        <v>0</v>
      </c>
      <c r="M18" s="46"/>
      <c r="N18" s="16">
        <v>0</v>
      </c>
      <c r="O18" s="16">
        <v>0</v>
      </c>
      <c r="P18" s="41">
        <v>0</v>
      </c>
      <c r="Q18" s="16">
        <f t="shared" si="3"/>
        <v>2420000</v>
      </c>
      <c r="R18" s="17">
        <f>IF(G18="TER C",VLOOKUP(Q18,TER!$L$4:$O$44,4,TRUE),IF(G18="TER B",VLOOKUP(Q18,TER!$G$4:$J$43,4,TRUE),IF(G18="TER A",VLOOKUP(Q18,TER!$B$4:$E$47,4,TRUE),"ERROR")))</f>
        <v>0</v>
      </c>
      <c r="S18" s="18">
        <f t="shared" si="0"/>
        <v>0</v>
      </c>
      <c r="T18" s="18">
        <f t="shared" si="1"/>
        <v>0</v>
      </c>
      <c r="U18" s="18">
        <f t="shared" si="4"/>
        <v>0</v>
      </c>
      <c r="V18" s="18">
        <f t="shared" si="11"/>
        <v>2420000</v>
      </c>
      <c r="X18" s="37">
        <f t="shared" si="2"/>
        <v>0</v>
      </c>
      <c r="Y18" s="37">
        <f t="shared" si="5"/>
        <v>0</v>
      </c>
      <c r="Z18" s="37">
        <f t="shared" si="6"/>
        <v>0</v>
      </c>
      <c r="AA18" s="37"/>
    </row>
    <row r="19" spans="1:27" x14ac:dyDescent="0.2">
      <c r="A19" s="20"/>
      <c r="B19" s="52"/>
      <c r="C19" s="51"/>
      <c r="D19" s="51"/>
      <c r="E19" s="50"/>
      <c r="F19" s="22"/>
      <c r="G19" s="47"/>
      <c r="H19" s="47"/>
      <c r="I19" s="48"/>
      <c r="J19" s="48"/>
      <c r="K19" s="48"/>
      <c r="L19" s="48"/>
      <c r="M19" s="48"/>
      <c r="N19" s="48"/>
      <c r="O19" s="48"/>
      <c r="P19" s="49"/>
      <c r="Q19" s="24"/>
      <c r="R19" s="25"/>
      <c r="S19" s="24"/>
      <c r="T19" s="47"/>
      <c r="U19" s="47"/>
      <c r="V19" s="23"/>
    </row>
    <row r="20" spans="1:27" ht="13.5" thickBot="1" x14ac:dyDescent="0.25">
      <c r="A20" s="83" t="s">
        <v>22</v>
      </c>
      <c r="B20" s="83"/>
      <c r="C20" s="83"/>
      <c r="D20" s="83"/>
      <c r="E20" s="83"/>
      <c r="F20" s="53"/>
      <c r="G20" s="26">
        <f t="shared" ref="G20:L20" si="13">SUM(G6:G19)</f>
        <v>0</v>
      </c>
      <c r="H20" s="26">
        <f t="shared" si="13"/>
        <v>32280000</v>
      </c>
      <c r="I20" s="26">
        <f t="shared" si="13"/>
        <v>5883500</v>
      </c>
      <c r="J20" s="26">
        <f t="shared" si="13"/>
        <v>1480000</v>
      </c>
      <c r="K20" s="26">
        <f t="shared" si="13"/>
        <v>1400000</v>
      </c>
      <c r="L20" s="26">
        <f t="shared" si="13"/>
        <v>0</v>
      </c>
      <c r="M20" s="26"/>
      <c r="N20" s="26"/>
      <c r="O20" s="26"/>
      <c r="P20" s="42">
        <f>SUM(P6:P19)</f>
        <v>0</v>
      </c>
      <c r="Q20" s="26">
        <f>SUM(Q6:Q19)</f>
        <v>41043500</v>
      </c>
      <c r="R20" s="27"/>
      <c r="S20" s="26">
        <f>SUM(S6:S19)</f>
        <v>0</v>
      </c>
      <c r="T20" s="26">
        <f>SUM(T6:T19)</f>
        <v>0</v>
      </c>
      <c r="U20" s="26">
        <f>SUM(U6:U19)</f>
        <v>0</v>
      </c>
      <c r="V20" s="26">
        <f>SUM(V6:V19)</f>
        <v>41043500</v>
      </c>
      <c r="X20" s="26">
        <f>SUM(X6:X19)</f>
        <v>0</v>
      </c>
      <c r="Y20" s="26">
        <f>SUM(Y6:Y19)</f>
        <v>0</v>
      </c>
      <c r="Z20" s="26">
        <f>SUM(Z6:Z19)</f>
        <v>0</v>
      </c>
      <c r="AA20" s="59"/>
    </row>
    <row r="21" spans="1:27" ht="13.5" thickTop="1" x14ac:dyDescent="0.2"/>
    <row r="25" spans="1:27" ht="15.75" x14ac:dyDescent="0.25">
      <c r="C25" s="54" t="s">
        <v>39</v>
      </c>
      <c r="D25" s="54"/>
      <c r="O25" s="79" t="s">
        <v>94</v>
      </c>
      <c r="P25" s="79"/>
      <c r="Q25" s="79"/>
      <c r="R25" s="79"/>
    </row>
    <row r="26" spans="1:27" ht="15.75" x14ac:dyDescent="0.25">
      <c r="C26" s="54" t="s">
        <v>40</v>
      </c>
      <c r="D26" s="54"/>
      <c r="O26" s="55" t="s">
        <v>43</v>
      </c>
      <c r="P26" s="76">
        <f>A18</f>
        <v>13</v>
      </c>
      <c r="Q26" s="57">
        <f>Q20</f>
        <v>41043500</v>
      </c>
      <c r="R26" s="57">
        <f>SUM(U11:U19)</f>
        <v>0</v>
      </c>
    </row>
    <row r="27" spans="1:27" x14ac:dyDescent="0.2">
      <c r="O27" s="55" t="s">
        <v>44</v>
      </c>
      <c r="P27" s="56">
        <v>0</v>
      </c>
      <c r="Q27" s="57">
        <v>0</v>
      </c>
      <c r="R27" s="55">
        <v>0</v>
      </c>
    </row>
    <row r="28" spans="1:27" x14ac:dyDescent="0.2">
      <c r="O28" s="55" t="s">
        <v>45</v>
      </c>
      <c r="P28" s="56">
        <v>0</v>
      </c>
      <c r="Q28" s="57"/>
      <c r="R28" s="57">
        <f>Q28*2.5%</f>
        <v>0</v>
      </c>
    </row>
    <row r="29" spans="1:27" x14ac:dyDescent="0.2">
      <c r="O29" s="57"/>
      <c r="P29" s="77">
        <f>SUM(P26:P28)</f>
        <v>13</v>
      </c>
      <c r="Q29" s="58">
        <f>SUM(Q26:Q28)</f>
        <v>41043500</v>
      </c>
      <c r="R29" s="58">
        <f>SUM(R26:R28)</f>
        <v>0</v>
      </c>
    </row>
    <row r="30" spans="1:27" x14ac:dyDescent="0.2">
      <c r="O30" s="57"/>
      <c r="P30" s="80"/>
      <c r="Q30" s="80"/>
      <c r="R30" s="57"/>
    </row>
    <row r="31" spans="1:27" x14ac:dyDescent="0.2">
      <c r="G31" s="29"/>
      <c r="H31" s="29"/>
      <c r="I31" s="29"/>
      <c r="J31" s="29"/>
      <c r="K31" s="29"/>
      <c r="O31" s="57"/>
      <c r="P31" s="80" t="s">
        <v>46</v>
      </c>
      <c r="Q31" s="80"/>
      <c r="R31" s="57">
        <v>0</v>
      </c>
    </row>
    <row r="32" spans="1:27" x14ac:dyDescent="0.2">
      <c r="G32" s="29"/>
      <c r="H32" s="29"/>
      <c r="I32" s="29"/>
      <c r="J32" s="29"/>
      <c r="K32" s="29"/>
      <c r="O32" s="57"/>
      <c r="P32" s="80" t="s">
        <v>47</v>
      </c>
      <c r="Q32" s="80"/>
      <c r="R32" s="58">
        <f>SUM(R29:R31)</f>
        <v>0</v>
      </c>
    </row>
    <row r="33" spans="7:11" x14ac:dyDescent="0.2">
      <c r="G33" s="29"/>
      <c r="H33" s="29"/>
      <c r="I33" s="29"/>
      <c r="J33" s="29"/>
      <c r="K33" s="29"/>
    </row>
    <row r="34" spans="7:11" x14ac:dyDescent="0.2">
      <c r="G34" s="29"/>
      <c r="H34" s="29"/>
      <c r="I34" s="29"/>
      <c r="J34" s="29"/>
      <c r="K34" s="29"/>
    </row>
    <row r="35" spans="7:11" x14ac:dyDescent="0.2">
      <c r="G35" s="29"/>
      <c r="H35" s="29"/>
      <c r="I35" s="29"/>
      <c r="J35" s="29"/>
      <c r="K35" s="29"/>
    </row>
  </sheetData>
  <mergeCells count="11">
    <mergeCell ref="O25:R25"/>
    <mergeCell ref="P30:Q30"/>
    <mergeCell ref="P31:Q31"/>
    <mergeCell ref="P32:Q32"/>
    <mergeCell ref="A1:V1"/>
    <mergeCell ref="A2:V2"/>
    <mergeCell ref="A20:E20"/>
    <mergeCell ref="Q3:Q4"/>
    <mergeCell ref="R3:R4"/>
    <mergeCell ref="H3:P3"/>
    <mergeCell ref="A5:G5"/>
  </mergeCells>
  <phoneticPr fontId="8" type="noConversion"/>
  <dataValidations count="1">
    <dataValidation type="list" allowBlank="1" showInputMessage="1" showErrorMessage="1" errorTitle="Mohon masukkan PTKP dengan benar" sqref="F6:F18">
      <formula1>"TK/0,TK/1,TK/2,TK/3,K/0,K/1,K/2,K/3"</formula1>
    </dataValidation>
  </dataValidation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</vt:lpstr>
      <vt:lpstr>01.2024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mustafid amna</dc:creator>
  <cp:lastModifiedBy>CV. Arto Moro</cp:lastModifiedBy>
  <dcterms:created xsi:type="dcterms:W3CDTF">2023-12-29T16:17:12Z</dcterms:created>
  <dcterms:modified xsi:type="dcterms:W3CDTF">2024-02-01T06:54:46Z</dcterms:modified>
</cp:coreProperties>
</file>