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35" r:id="rId6"/>
  </pivotCaches>
</workbook>
</file>

<file path=xl/calcChain.xml><?xml version="1.0" encoding="utf-8"?>
<calcChain xmlns="http://schemas.openxmlformats.org/spreadsheetml/2006/main">
  <c r="B90" i="1" l="1"/>
  <c r="C90" i="1"/>
  <c r="H90" i="1"/>
  <c r="A90" i="1" s="1"/>
  <c r="AD90" i="1" s="1"/>
  <c r="I90" i="1"/>
  <c r="J90" i="1"/>
  <c r="O90" i="1"/>
  <c r="Y90" i="1"/>
  <c r="Z90" i="1" s="1"/>
  <c r="AA90" i="1"/>
  <c r="AF90" i="1"/>
  <c r="B101" i="1"/>
  <c r="B102" i="1"/>
  <c r="C101" i="1"/>
  <c r="C102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AB90" i="1" l="1"/>
  <c r="AC90" i="1" s="1"/>
  <c r="T90" i="1" s="1"/>
  <c r="C92" i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3" i="1"/>
  <c r="C94" i="1"/>
  <c r="C95" i="1"/>
  <c r="C96" i="1"/>
  <c r="C97" i="1"/>
  <c r="C98" i="1"/>
  <c r="C99" i="1"/>
  <c r="C100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B223" i="1" l="1"/>
  <c r="H223" i="1" s="1"/>
  <c r="A223" i="1" s="1"/>
  <c r="AD223" i="1" s="1"/>
  <c r="I223" i="1"/>
  <c r="J223" i="1"/>
  <c r="Y223" i="1"/>
  <c r="Z223" i="1" s="1"/>
  <c r="AF223" i="1"/>
  <c r="AA223" i="1" l="1"/>
  <c r="AB223" i="1" s="1"/>
  <c r="AC223" i="1" s="1"/>
  <c r="T223" i="1" s="1"/>
  <c r="B177" i="1" l="1"/>
  <c r="H177" i="1" s="1"/>
  <c r="A177" i="1" s="1"/>
  <c r="AD177" i="1" s="1"/>
  <c r="I177" i="1"/>
  <c r="J177" i="1"/>
  <c r="O177" i="1"/>
  <c r="W177" i="1"/>
  <c r="X177" i="1" s="1"/>
  <c r="Y177" i="1"/>
  <c r="Z177" i="1" s="1"/>
  <c r="AB177" i="1"/>
  <c r="AC177" i="1"/>
  <c r="T177" i="1" s="1"/>
  <c r="AF177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7" i="1" l="1"/>
  <c r="O161" i="1"/>
  <c r="B154" i="1" l="1"/>
  <c r="H154" i="1" s="1"/>
  <c r="A154" i="1" s="1"/>
  <c r="AD154" i="1" s="1"/>
  <c r="I154" i="1"/>
  <c r="J154" i="1"/>
  <c r="O154" i="1"/>
  <c r="W154" i="1"/>
  <c r="X154" i="1" s="1"/>
  <c r="Y154" i="1"/>
  <c r="Z154" i="1" s="1"/>
  <c r="AB154" i="1"/>
  <c r="AC154" i="1"/>
  <c r="T154" i="1" s="1"/>
  <c r="AF154" i="1"/>
  <c r="AA154" i="1" l="1"/>
  <c r="B148" i="1"/>
  <c r="H148" i="1" s="1"/>
  <c r="A148" i="1" s="1"/>
  <c r="AD148" i="1" s="1"/>
  <c r="I148" i="1"/>
  <c r="J148" i="1"/>
  <c r="O148" i="1"/>
  <c r="W148" i="1"/>
  <c r="X148" i="1" s="1"/>
  <c r="Y148" i="1"/>
  <c r="Z148" i="1" s="1"/>
  <c r="AB148" i="1"/>
  <c r="AC148" i="1"/>
  <c r="T148" i="1" s="1"/>
  <c r="AF148" i="1"/>
  <c r="AA148" i="1" l="1"/>
  <c r="B136" i="1"/>
  <c r="H136" i="1" s="1"/>
  <c r="A136" i="1" s="1"/>
  <c r="AD136" i="1" s="1"/>
  <c r="I136" i="1"/>
  <c r="J136" i="1"/>
  <c r="O136" i="1"/>
  <c r="W136" i="1"/>
  <c r="X136" i="1" s="1"/>
  <c r="Y136" i="1"/>
  <c r="Z136" i="1" s="1"/>
  <c r="AB136" i="1"/>
  <c r="AC136" i="1"/>
  <c r="T136" i="1" s="1"/>
  <c r="AF136" i="1"/>
  <c r="B131" i="1"/>
  <c r="H131" i="1" s="1"/>
  <c r="A131" i="1" s="1"/>
  <c r="AD131" i="1" s="1"/>
  <c r="I131" i="1"/>
  <c r="J131" i="1"/>
  <c r="O131" i="1"/>
  <c r="W131" i="1"/>
  <c r="X131" i="1" s="1"/>
  <c r="Y131" i="1"/>
  <c r="Z131" i="1" s="1"/>
  <c r="AB131" i="1"/>
  <c r="AC131" i="1"/>
  <c r="T131" i="1" s="1"/>
  <c r="AF131" i="1"/>
  <c r="B113" i="1"/>
  <c r="H113" i="1" s="1"/>
  <c r="A113" i="1" s="1"/>
  <c r="B114" i="1"/>
  <c r="B115" i="1"/>
  <c r="H115" i="1" s="1"/>
  <c r="A115" i="1" s="1"/>
  <c r="AD115" i="1" s="1"/>
  <c r="B116" i="1"/>
  <c r="H116" i="1" s="1"/>
  <c r="A116" i="1" s="1"/>
  <c r="AD116" i="1" s="1"/>
  <c r="B117" i="1"/>
  <c r="H117" i="1" s="1"/>
  <c r="A117" i="1" s="1"/>
  <c r="AD117" i="1" s="1"/>
  <c r="B118" i="1"/>
  <c r="H118" i="1" s="1"/>
  <c r="A118" i="1" s="1"/>
  <c r="AD118" i="1" s="1"/>
  <c r="B119" i="1"/>
  <c r="H119" i="1" s="1"/>
  <c r="A119" i="1" s="1"/>
  <c r="AD119" i="1" s="1"/>
  <c r="B120" i="1"/>
  <c r="H120" i="1" s="1"/>
  <c r="A120" i="1" s="1"/>
  <c r="AD120" i="1" s="1"/>
  <c r="B121" i="1"/>
  <c r="H121" i="1" s="1"/>
  <c r="A121" i="1" s="1"/>
  <c r="AD121" i="1" s="1"/>
  <c r="B122" i="1"/>
  <c r="H122" i="1" s="1"/>
  <c r="A122" i="1" s="1"/>
  <c r="AD122" i="1" s="1"/>
  <c r="B123" i="1"/>
  <c r="H123" i="1" s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W123" i="1"/>
  <c r="X123" i="1" s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B123" i="1"/>
  <c r="AC123" i="1"/>
  <c r="T123" i="1" s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6" i="1"/>
  <c r="AA123" i="1"/>
  <c r="AA131" i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B133" i="1" l="1"/>
  <c r="H133" i="1" s="1"/>
  <c r="A133" i="1" s="1"/>
  <c r="AD133" i="1" s="1"/>
  <c r="B134" i="1"/>
  <c r="H134" i="1" s="1"/>
  <c r="A134" i="1" s="1"/>
  <c r="AD134" i="1" s="1"/>
  <c r="I133" i="1"/>
  <c r="I134" i="1"/>
  <c r="J133" i="1"/>
  <c r="J134" i="1"/>
  <c r="O133" i="1"/>
  <c r="O134" i="1"/>
  <c r="Y133" i="1"/>
  <c r="Y134" i="1"/>
  <c r="Z133" i="1"/>
  <c r="Z134" i="1"/>
  <c r="AA133" i="1"/>
  <c r="AA134" i="1"/>
  <c r="AB133" i="1"/>
  <c r="AB134" i="1"/>
  <c r="AC133" i="1"/>
  <c r="T133" i="1" s="1"/>
  <c r="AC134" i="1"/>
  <c r="T134" i="1" s="1"/>
  <c r="AF133" i="1"/>
  <c r="AF134" i="1"/>
  <c r="B128" i="1"/>
  <c r="H128" i="1" s="1"/>
  <c r="A128" i="1" s="1"/>
  <c r="AD128" i="1" s="1"/>
  <c r="B129" i="1"/>
  <c r="B130" i="1"/>
  <c r="H130" i="1" s="1"/>
  <c r="A130" i="1" s="1"/>
  <c r="AD130" i="1" s="1"/>
  <c r="H129" i="1"/>
  <c r="A129" i="1" s="1"/>
  <c r="AD129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B125" i="1"/>
  <c r="H125" i="1" s="1"/>
  <c r="A125" i="1" s="1"/>
  <c r="AD125" i="1" s="1"/>
  <c r="B126" i="1"/>
  <c r="H126" i="1" s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B110" i="1"/>
  <c r="H110" i="1" s="1"/>
  <c r="A110" i="1" s="1"/>
  <c r="B111" i="1"/>
  <c r="H111" i="1" s="1"/>
  <c r="A111" i="1" s="1"/>
  <c r="AD111" i="1" s="1"/>
  <c r="B112" i="1"/>
  <c r="H112" i="1" s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B139" i="1"/>
  <c r="H139" i="1" s="1"/>
  <c r="A139" i="1" s="1"/>
  <c r="AD139" i="1" s="1"/>
  <c r="I139" i="1"/>
  <c r="J139" i="1"/>
  <c r="O139" i="1"/>
  <c r="Y139" i="1"/>
  <c r="Z139" i="1" s="1"/>
  <c r="AF139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39" i="1"/>
  <c r="AB139" i="1" s="1"/>
  <c r="AC139" i="1" s="1"/>
  <c r="T139" i="1" s="1"/>
  <c r="B3" i="1" l="1"/>
  <c r="B4" i="1"/>
  <c r="B5" i="1" s="1"/>
  <c r="B7" i="1"/>
  <c r="B8" i="1"/>
  <c r="B10" i="1"/>
  <c r="B11" i="1"/>
  <c r="B12" i="1"/>
  <c r="B14" i="1"/>
  <c r="B15" i="1"/>
  <c r="B17" i="1"/>
  <c r="B18" i="1"/>
  <c r="B22" i="1"/>
  <c r="B23" i="1"/>
  <c r="B24" i="1"/>
  <c r="B26" i="1"/>
  <c r="B27" i="1"/>
  <c r="B29" i="1"/>
  <c r="B31" i="1"/>
  <c r="B33" i="1"/>
  <c r="B35" i="1"/>
  <c r="B36" i="1"/>
  <c r="B37" i="1"/>
  <c r="B39" i="1"/>
  <c r="B41" i="1"/>
  <c r="B43" i="1"/>
  <c r="B44" i="1"/>
  <c r="B45" i="1"/>
  <c r="B46" i="1"/>
  <c r="B47" i="1"/>
  <c r="B48" i="1"/>
  <c r="B50" i="1"/>
  <c r="B52" i="1"/>
  <c r="B56" i="1"/>
  <c r="B58" i="1"/>
  <c r="B60" i="1"/>
  <c r="B61" i="1"/>
  <c r="B62" i="1"/>
  <c r="B64" i="1"/>
  <c r="B65" i="1"/>
  <c r="B67" i="1"/>
  <c r="B68" i="1"/>
  <c r="B70" i="1"/>
  <c r="B72" i="1"/>
  <c r="B75" i="1"/>
  <c r="B76" i="1"/>
  <c r="B77" i="1"/>
  <c r="B79" i="1"/>
  <c r="B81" i="1"/>
  <c r="B82" i="1"/>
  <c r="B83" i="1"/>
  <c r="B86" i="1"/>
  <c r="B88" i="1"/>
  <c r="B93" i="1"/>
  <c r="B94" i="1"/>
  <c r="B96" i="1"/>
  <c r="B99" i="1"/>
  <c r="B103" i="1"/>
  <c r="B105" i="1"/>
  <c r="B106" i="1"/>
  <c r="B107" i="1"/>
  <c r="B108" i="1"/>
  <c r="B135" i="1"/>
  <c r="H135" i="1" s="1"/>
  <c r="A135" i="1" s="1"/>
  <c r="AD135" i="1" s="1"/>
  <c r="B138" i="1"/>
  <c r="B140" i="1"/>
  <c r="B141" i="1"/>
  <c r="B143" i="1"/>
  <c r="B144" i="1"/>
  <c r="B145" i="1"/>
  <c r="B146" i="1"/>
  <c r="B147" i="1"/>
  <c r="B150" i="1"/>
  <c r="B151" i="1"/>
  <c r="B152" i="1"/>
  <c r="B153" i="1"/>
  <c r="B156" i="1"/>
  <c r="B157" i="1"/>
  <c r="B159" i="1"/>
  <c r="B160" i="1"/>
  <c r="B162" i="1"/>
  <c r="B163" i="1"/>
  <c r="B164" i="1"/>
  <c r="B165" i="1"/>
  <c r="B166" i="1"/>
  <c r="B168" i="1"/>
  <c r="B170" i="1"/>
  <c r="B172" i="1"/>
  <c r="B174" i="1"/>
  <c r="B176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4" i="1"/>
  <c r="B195" i="1"/>
  <c r="B196" i="1"/>
  <c r="B197" i="1"/>
  <c r="B198" i="1"/>
  <c r="B199" i="1"/>
  <c r="B200" i="1"/>
  <c r="B201" i="1"/>
  <c r="B202" i="1"/>
  <c r="B203" i="1"/>
  <c r="B205" i="1"/>
  <c r="B206" i="1"/>
  <c r="B207" i="1"/>
  <c r="B209" i="1"/>
  <c r="B210" i="1"/>
  <c r="B212" i="1"/>
  <c r="B214" i="1"/>
  <c r="B215" i="1"/>
  <c r="B216" i="1"/>
  <c r="B217" i="1"/>
  <c r="B218" i="1"/>
  <c r="B219" i="1"/>
  <c r="B220" i="1"/>
  <c r="B221" i="1"/>
  <c r="B222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I132" i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5" i="1"/>
  <c r="J135" i="1"/>
  <c r="O135" i="1"/>
  <c r="Y135" i="1"/>
  <c r="Z135" i="1" s="1"/>
  <c r="AF135" i="1"/>
  <c r="B6" i="1" l="1"/>
  <c r="AA132" i="1"/>
  <c r="AB132" i="1" s="1"/>
  <c r="AC132" i="1" s="1"/>
  <c r="T132" i="1" s="1"/>
  <c r="B16" i="1"/>
  <c r="AA135" i="1"/>
  <c r="AB135" i="1" s="1"/>
  <c r="AC135" i="1" s="1"/>
  <c r="T135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B9" i="1" l="1"/>
  <c r="B13" i="1"/>
  <c r="B19" i="1"/>
  <c r="B20" i="1" l="1"/>
  <c r="B21" i="1"/>
  <c r="B25" i="1" s="1"/>
  <c r="B28" i="1" l="1"/>
  <c r="B30" i="1"/>
  <c r="B32" i="1" l="1"/>
  <c r="B34" i="1" s="1"/>
  <c r="B38" i="1"/>
  <c r="B40" i="1" l="1"/>
  <c r="B42" i="1"/>
  <c r="B49" i="1" s="1"/>
  <c r="B51" i="1" s="1"/>
  <c r="B53" i="1" l="1"/>
  <c r="B54" i="1" s="1"/>
  <c r="B55" i="1"/>
  <c r="B63" i="1" l="1"/>
  <c r="B57" i="1"/>
  <c r="B59" i="1" s="1"/>
  <c r="B211" i="1"/>
  <c r="B213" i="1" s="1"/>
  <c r="Y105" i="1"/>
  <c r="Z105" i="1" s="1"/>
  <c r="H105" i="1"/>
  <c r="A105" i="1" s="1"/>
  <c r="AD105" i="1" s="1"/>
  <c r="I105" i="1"/>
  <c r="J105" i="1"/>
  <c r="O105" i="1"/>
  <c r="B66" i="1" l="1"/>
  <c r="B69" i="1" s="1"/>
  <c r="AF105" i="1"/>
  <c r="AA105" i="1"/>
  <c r="AB105" i="1" s="1"/>
  <c r="AC105" i="1" s="1"/>
  <c r="T105" i="1" s="1"/>
  <c r="O87" i="1"/>
  <c r="B73" i="1" l="1"/>
  <c r="B71" i="1"/>
  <c r="O61" i="1"/>
  <c r="B74" i="1" l="1"/>
  <c r="B78" i="1" s="1"/>
  <c r="O58" i="1"/>
  <c r="B80" i="1" l="1"/>
  <c r="B84" i="1" s="1"/>
  <c r="H15" i="1"/>
  <c r="A15" i="1" s="1"/>
  <c r="AD15" i="1" s="1"/>
  <c r="I15" i="1"/>
  <c r="J15" i="1"/>
  <c r="O15" i="1"/>
  <c r="Y15" i="1"/>
  <c r="Z15" i="1" s="1"/>
  <c r="AF15" i="1"/>
  <c r="B91" i="1" l="1"/>
  <c r="B85" i="1"/>
  <c r="B87" i="1" s="1"/>
  <c r="B89" i="1" s="1"/>
  <c r="AA15" i="1"/>
  <c r="AB15" i="1" s="1"/>
  <c r="AC15" i="1" s="1"/>
  <c r="T15" i="1" s="1"/>
  <c r="H217" i="1"/>
  <c r="A217" i="1" s="1"/>
  <c r="AD217" i="1" s="1"/>
  <c r="I217" i="1"/>
  <c r="J217" i="1"/>
  <c r="O217" i="1"/>
  <c r="Y217" i="1"/>
  <c r="Z217" i="1" s="1"/>
  <c r="AF217" i="1"/>
  <c r="B97" i="1" l="1"/>
  <c r="B92" i="1"/>
  <c r="B95" i="1" s="1"/>
  <c r="AA217" i="1"/>
  <c r="AB217" i="1" s="1"/>
  <c r="AC217" i="1" s="1"/>
  <c r="T217" i="1" s="1"/>
  <c r="B109" i="1" l="1"/>
  <c r="B124" i="1" s="1"/>
  <c r="B127" i="1" s="1"/>
  <c r="B132" i="1" s="1"/>
  <c r="B137" i="1" s="1"/>
  <c r="B142" i="1" s="1"/>
  <c r="B149" i="1" s="1"/>
  <c r="B155" i="1" s="1"/>
  <c r="B158" i="1" s="1"/>
  <c r="B161" i="1" s="1"/>
  <c r="B167" i="1" s="1"/>
  <c r="B169" i="1" s="1"/>
  <c r="B171" i="1" s="1"/>
  <c r="B173" i="1" s="1"/>
  <c r="B175" i="1" s="1"/>
  <c r="B178" i="1" s="1"/>
  <c r="B193" i="1" s="1"/>
  <c r="B204" i="1" s="1"/>
  <c r="B208" i="1" s="1"/>
  <c r="B98" i="1"/>
  <c r="B100" i="1" s="1"/>
  <c r="H171" i="1"/>
  <c r="A171" i="1" s="1"/>
  <c r="H172" i="1"/>
  <c r="A172" i="1" s="1"/>
  <c r="AD172" i="1" s="1"/>
  <c r="I171" i="1"/>
  <c r="I172" i="1"/>
  <c r="J171" i="1"/>
  <c r="J172" i="1"/>
  <c r="O171" i="1"/>
  <c r="O172" i="1"/>
  <c r="W172" i="1"/>
  <c r="X172" i="1" s="1"/>
  <c r="Y171" i="1"/>
  <c r="Y172" i="1"/>
  <c r="Z172" i="1" s="1"/>
  <c r="AB172" i="1"/>
  <c r="AC172" i="1"/>
  <c r="T172" i="1" s="1"/>
  <c r="AF171" i="1"/>
  <c r="AF172" i="1"/>
  <c r="H100" i="1" l="1"/>
  <c r="B104" i="1"/>
  <c r="AA172" i="1"/>
  <c r="Z171" i="1"/>
  <c r="AA171" i="1"/>
  <c r="AB171" i="1" s="1"/>
  <c r="AC171" i="1" s="1"/>
  <c r="T171" i="1" s="1"/>
  <c r="H162" i="1" l="1"/>
  <c r="A162" i="1" s="1"/>
  <c r="AD162" i="1" s="1"/>
  <c r="I162" i="1"/>
  <c r="J162" i="1"/>
  <c r="O162" i="1"/>
  <c r="Y162" i="1"/>
  <c r="Z162" i="1" s="1"/>
  <c r="AF162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7" i="1"/>
  <c r="O138" i="1"/>
  <c r="O140" i="1"/>
  <c r="O141" i="1"/>
  <c r="O142" i="1"/>
  <c r="O143" i="1"/>
  <c r="O144" i="1"/>
  <c r="O145" i="1"/>
  <c r="O146" i="1"/>
  <c r="O147" i="1"/>
  <c r="O149" i="1"/>
  <c r="O150" i="1"/>
  <c r="O151" i="1"/>
  <c r="O152" i="1"/>
  <c r="O153" i="1"/>
  <c r="O155" i="1"/>
  <c r="O156" i="1"/>
  <c r="O157" i="1"/>
  <c r="O158" i="1"/>
  <c r="O159" i="1"/>
  <c r="O160" i="1"/>
  <c r="O163" i="1"/>
  <c r="O164" i="1"/>
  <c r="O165" i="1"/>
  <c r="O166" i="1"/>
  <c r="O167" i="1"/>
  <c r="O168" i="1"/>
  <c r="O169" i="1"/>
  <c r="O170" i="1"/>
  <c r="O173" i="1"/>
  <c r="O174" i="1"/>
  <c r="O175" i="1"/>
  <c r="O176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8" i="1"/>
  <c r="O219" i="1"/>
  <c r="O220" i="1"/>
  <c r="O222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AA162" i="1" l="1"/>
  <c r="AB162" i="1" s="1"/>
  <c r="AC162" i="1" s="1"/>
  <c r="T162" i="1" s="1"/>
  <c r="Y13" i="1" l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A11" i="1" l="1"/>
  <c r="H91" i="1"/>
  <c r="A91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4" i="1" l="1"/>
  <c r="A124" i="1" s="1"/>
  <c r="W124" i="1" s="1"/>
  <c r="H109" i="1"/>
  <c r="A109" i="1" s="1"/>
  <c r="W109" i="1" s="1"/>
  <c r="H127" i="1"/>
  <c r="A127" i="1" s="1"/>
  <c r="W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25" i="1"/>
  <c r="W110" i="1"/>
  <c r="W128" i="1"/>
  <c r="H132" i="1" l="1"/>
  <c r="A132" i="1" s="1"/>
  <c r="W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33" i="1"/>
  <c r="W129" i="1"/>
  <c r="W111" i="1"/>
  <c r="H14" i="1" l="1"/>
  <c r="A14" i="1" s="1"/>
  <c r="I14" i="1"/>
  <c r="J14" i="1"/>
  <c r="Y14" i="1"/>
  <c r="Z14" i="1" s="1"/>
  <c r="AF14" i="1"/>
  <c r="W134" i="1"/>
  <c r="W130" i="1"/>
  <c r="W112" i="1"/>
  <c r="AD14" i="1" l="1"/>
  <c r="AA14" i="1"/>
  <c r="AB14" i="1" s="1"/>
  <c r="AC14" i="1" s="1"/>
  <c r="T14" i="1" s="1"/>
  <c r="I46" i="1"/>
  <c r="W113" i="1"/>
  <c r="W135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7" i="1"/>
  <c r="J138" i="1"/>
  <c r="J140" i="1"/>
  <c r="J142" i="1"/>
  <c r="J144" i="1"/>
  <c r="J145" i="1"/>
  <c r="J146" i="1"/>
  <c r="J149" i="1"/>
  <c r="J150" i="1"/>
  <c r="J152" i="1"/>
  <c r="J153" i="1"/>
  <c r="J155" i="1"/>
  <c r="J157" i="1"/>
  <c r="J158" i="1"/>
  <c r="J159" i="1"/>
  <c r="J160" i="1"/>
  <c r="J161" i="1"/>
  <c r="J163" i="1"/>
  <c r="J164" i="1"/>
  <c r="J165" i="1"/>
  <c r="J166" i="1"/>
  <c r="J168" i="1"/>
  <c r="J170" i="1"/>
  <c r="J174" i="1"/>
  <c r="J175" i="1"/>
  <c r="J178" i="1"/>
  <c r="J179" i="1"/>
  <c r="J180" i="1"/>
  <c r="J181" i="1"/>
  <c r="J182" i="1"/>
  <c r="J184" i="1"/>
  <c r="J185" i="1"/>
  <c r="J187" i="1"/>
  <c r="J189" i="1"/>
  <c r="J191" i="1"/>
  <c r="J192" i="1"/>
  <c r="J193" i="1"/>
  <c r="J194" i="1"/>
  <c r="J196" i="1"/>
  <c r="J198" i="1"/>
  <c r="J199" i="1"/>
  <c r="J201" i="1"/>
  <c r="J202" i="1"/>
  <c r="J204" i="1"/>
  <c r="J206" i="1"/>
  <c r="J207" i="1"/>
  <c r="J208" i="1"/>
  <c r="J209" i="1"/>
  <c r="J210" i="1"/>
  <c r="J211" i="1"/>
  <c r="J212" i="1"/>
  <c r="J213" i="1"/>
  <c r="J214" i="1"/>
  <c r="J215" i="1"/>
  <c r="J216" i="1"/>
  <c r="J218" i="1"/>
  <c r="J219" i="1"/>
  <c r="J220" i="1"/>
  <c r="J221" i="1"/>
  <c r="J222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W116" i="1"/>
  <c r="A1" i="1" l="1"/>
  <c r="AB262" i="1"/>
  <c r="AB261" i="1"/>
  <c r="AB260" i="1"/>
  <c r="AB259" i="1"/>
  <c r="AB258" i="1"/>
  <c r="AB257" i="1"/>
  <c r="AB256" i="1"/>
  <c r="AB255" i="1"/>
  <c r="AB254" i="1"/>
  <c r="AB251" i="1"/>
  <c r="AB236" i="1"/>
  <c r="AB234" i="1"/>
  <c r="AB232" i="1"/>
  <c r="AB227" i="1"/>
  <c r="W117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AC254" i="1"/>
  <c r="T254" i="1" s="1"/>
  <c r="Y254" i="1"/>
  <c r="W254" i="1"/>
  <c r="X254" i="1" s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W252" i="1"/>
  <c r="I252" i="1"/>
  <c r="H252" i="1"/>
  <c r="A252" i="1" s="1"/>
  <c r="AF251" i="1"/>
  <c r="AC251" i="1"/>
  <c r="T251" i="1" s="1"/>
  <c r="Y251" i="1"/>
  <c r="W251" i="1"/>
  <c r="X251" i="1" s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W237" i="1"/>
  <c r="I237" i="1"/>
  <c r="H237" i="1"/>
  <c r="A237" i="1" s="1"/>
  <c r="AF236" i="1"/>
  <c r="AC236" i="1"/>
  <c r="T236" i="1" s="1"/>
  <c r="Y236" i="1"/>
  <c r="W236" i="1"/>
  <c r="X236" i="1" s="1"/>
  <c r="I236" i="1"/>
  <c r="H236" i="1"/>
  <c r="A236" i="1" s="1"/>
  <c r="AD236" i="1" s="1"/>
  <c r="AF235" i="1"/>
  <c r="Y235" i="1"/>
  <c r="W235" i="1"/>
  <c r="I235" i="1"/>
  <c r="H235" i="1"/>
  <c r="A235" i="1" s="1"/>
  <c r="AF234" i="1"/>
  <c r="AC234" i="1"/>
  <c r="T234" i="1" s="1"/>
  <c r="Y234" i="1"/>
  <c r="W234" i="1"/>
  <c r="X234" i="1" s="1"/>
  <c r="I234" i="1"/>
  <c r="H234" i="1"/>
  <c r="A234" i="1" s="1"/>
  <c r="AD234" i="1" s="1"/>
  <c r="AF233" i="1"/>
  <c r="Y233" i="1"/>
  <c r="W233" i="1"/>
  <c r="I233" i="1"/>
  <c r="H233" i="1"/>
  <c r="A233" i="1" s="1"/>
  <c r="AF232" i="1"/>
  <c r="AC232" i="1"/>
  <c r="T232" i="1" s="1"/>
  <c r="Y232" i="1"/>
  <c r="W232" i="1"/>
  <c r="X232" i="1" s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8" i="1"/>
  <c r="Y228" i="1"/>
  <c r="W228" i="1"/>
  <c r="I228" i="1"/>
  <c r="H228" i="1"/>
  <c r="A228" i="1" s="1"/>
  <c r="AF227" i="1"/>
  <c r="AC227" i="1"/>
  <c r="T227" i="1" s="1"/>
  <c r="Y227" i="1"/>
  <c r="W227" i="1"/>
  <c r="X227" i="1" s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4" i="1"/>
  <c r="Y224" i="1"/>
  <c r="I224" i="1"/>
  <c r="H224" i="1"/>
  <c r="A224" i="1" s="1"/>
  <c r="AD224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H219" i="1"/>
  <c r="A219" i="1" s="1"/>
  <c r="AD219" i="1" s="1"/>
  <c r="AF218" i="1"/>
  <c r="Y218" i="1"/>
  <c r="I218" i="1"/>
  <c r="AF216" i="1"/>
  <c r="Y216" i="1"/>
  <c r="I216" i="1"/>
  <c r="H216" i="1"/>
  <c r="A216" i="1" s="1"/>
  <c r="AD216" i="1" s="1"/>
  <c r="AF215" i="1"/>
  <c r="Y215" i="1"/>
  <c r="I215" i="1"/>
  <c r="AF214" i="1"/>
  <c r="Y214" i="1"/>
  <c r="I214" i="1"/>
  <c r="H214" i="1"/>
  <c r="A214" i="1" s="1"/>
  <c r="AD214" i="1" s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F210" i="1"/>
  <c r="Y210" i="1"/>
  <c r="I210" i="1"/>
  <c r="AF209" i="1"/>
  <c r="Y209" i="1"/>
  <c r="I209" i="1"/>
  <c r="H209" i="1"/>
  <c r="A209" i="1" s="1"/>
  <c r="AF208" i="1"/>
  <c r="Y208" i="1"/>
  <c r="I208" i="1"/>
  <c r="AF207" i="1"/>
  <c r="Y207" i="1"/>
  <c r="I207" i="1"/>
  <c r="H207" i="1"/>
  <c r="A207" i="1" s="1"/>
  <c r="AD207" i="1" s="1"/>
  <c r="AF206" i="1"/>
  <c r="Y206" i="1"/>
  <c r="I206" i="1"/>
  <c r="H206" i="1"/>
  <c r="A206" i="1" s="1"/>
  <c r="AF205" i="1"/>
  <c r="Y205" i="1"/>
  <c r="I205" i="1"/>
  <c r="AF204" i="1"/>
  <c r="Y204" i="1"/>
  <c r="I204" i="1"/>
  <c r="H204" i="1"/>
  <c r="A204" i="1" s="1"/>
  <c r="AF203" i="1"/>
  <c r="Y203" i="1"/>
  <c r="I203" i="1"/>
  <c r="AF202" i="1"/>
  <c r="Y202" i="1"/>
  <c r="I202" i="1"/>
  <c r="H202" i="1"/>
  <c r="A202" i="1" s="1"/>
  <c r="AD202" i="1" s="1"/>
  <c r="AF201" i="1"/>
  <c r="Y201" i="1"/>
  <c r="I201" i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AF193" i="1"/>
  <c r="Y193" i="1"/>
  <c r="I193" i="1"/>
  <c r="H193" i="1"/>
  <c r="A193" i="1" s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AF186" i="1"/>
  <c r="Y186" i="1"/>
  <c r="I186" i="1"/>
  <c r="AF185" i="1"/>
  <c r="Y185" i="1"/>
  <c r="I185" i="1"/>
  <c r="H185" i="1"/>
  <c r="A185" i="1" s="1"/>
  <c r="AD185" i="1" s="1"/>
  <c r="AF184" i="1"/>
  <c r="Y184" i="1"/>
  <c r="I184" i="1"/>
  <c r="H184" i="1"/>
  <c r="A184" i="1" s="1"/>
  <c r="AD184" i="1" s="1"/>
  <c r="AF183" i="1"/>
  <c r="Y183" i="1"/>
  <c r="I183" i="1"/>
  <c r="AF182" i="1"/>
  <c r="Y182" i="1"/>
  <c r="I182" i="1"/>
  <c r="H182" i="1"/>
  <c r="A182" i="1" s="1"/>
  <c r="AD182" i="1" s="1"/>
  <c r="AF181" i="1"/>
  <c r="Y181" i="1"/>
  <c r="I181" i="1"/>
  <c r="AF180" i="1"/>
  <c r="Y180" i="1"/>
  <c r="I180" i="1"/>
  <c r="H180" i="1"/>
  <c r="A180" i="1" s="1"/>
  <c r="AD180" i="1" s="1"/>
  <c r="AF179" i="1"/>
  <c r="Y179" i="1"/>
  <c r="I179" i="1"/>
  <c r="AF178" i="1"/>
  <c r="Y178" i="1"/>
  <c r="I178" i="1"/>
  <c r="H178" i="1"/>
  <c r="A178" i="1" s="1"/>
  <c r="AF176" i="1"/>
  <c r="Y176" i="1"/>
  <c r="I176" i="1"/>
  <c r="AF175" i="1"/>
  <c r="Y175" i="1"/>
  <c r="I175" i="1"/>
  <c r="H175" i="1"/>
  <c r="A175" i="1" s="1"/>
  <c r="W175" i="1" s="1"/>
  <c r="AF174" i="1"/>
  <c r="Y174" i="1"/>
  <c r="I174" i="1"/>
  <c r="H174" i="1"/>
  <c r="A174" i="1" s="1"/>
  <c r="AD174" i="1" s="1"/>
  <c r="AF173" i="1"/>
  <c r="Y173" i="1"/>
  <c r="I173" i="1"/>
  <c r="AF170" i="1"/>
  <c r="Y170" i="1"/>
  <c r="I170" i="1"/>
  <c r="H170" i="1"/>
  <c r="A170" i="1" s="1"/>
  <c r="AD170" i="1" s="1"/>
  <c r="AF169" i="1"/>
  <c r="Y169" i="1"/>
  <c r="I169" i="1"/>
  <c r="AF168" i="1"/>
  <c r="Y168" i="1"/>
  <c r="I168" i="1"/>
  <c r="H168" i="1"/>
  <c r="A168" i="1" s="1"/>
  <c r="AD168" i="1" s="1"/>
  <c r="AF167" i="1"/>
  <c r="Y167" i="1"/>
  <c r="I167" i="1"/>
  <c r="AF166" i="1"/>
  <c r="Y166" i="1"/>
  <c r="I166" i="1"/>
  <c r="H166" i="1"/>
  <c r="A166" i="1" s="1"/>
  <c r="AD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3" i="1"/>
  <c r="Y163" i="1"/>
  <c r="I163" i="1"/>
  <c r="H163" i="1"/>
  <c r="A163" i="1" s="1"/>
  <c r="AD163" i="1" s="1"/>
  <c r="AF161" i="1"/>
  <c r="Y161" i="1"/>
  <c r="I161" i="1"/>
  <c r="H161" i="1"/>
  <c r="A161" i="1" s="1"/>
  <c r="AF160" i="1"/>
  <c r="Y160" i="1"/>
  <c r="I160" i="1"/>
  <c r="H160" i="1"/>
  <c r="A160" i="1" s="1"/>
  <c r="AD160" i="1" s="1"/>
  <c r="AF159" i="1"/>
  <c r="Y159" i="1"/>
  <c r="I159" i="1"/>
  <c r="AF158" i="1"/>
  <c r="Y158" i="1"/>
  <c r="I158" i="1"/>
  <c r="H158" i="1"/>
  <c r="A158" i="1" s="1"/>
  <c r="AF157" i="1"/>
  <c r="Y157" i="1"/>
  <c r="I157" i="1"/>
  <c r="H157" i="1"/>
  <c r="A157" i="1" s="1"/>
  <c r="AD157" i="1" s="1"/>
  <c r="AF156" i="1"/>
  <c r="Y156" i="1"/>
  <c r="I156" i="1"/>
  <c r="AF155" i="1"/>
  <c r="Y155" i="1"/>
  <c r="I155" i="1"/>
  <c r="H155" i="1"/>
  <c r="A155" i="1" s="1"/>
  <c r="AF153" i="1"/>
  <c r="Y153" i="1"/>
  <c r="I153" i="1"/>
  <c r="AF152" i="1"/>
  <c r="Y152" i="1"/>
  <c r="I152" i="1"/>
  <c r="H152" i="1"/>
  <c r="A152" i="1" s="1"/>
  <c r="AD152" i="1" s="1"/>
  <c r="AF151" i="1"/>
  <c r="Y151" i="1"/>
  <c r="I151" i="1"/>
  <c r="AF150" i="1"/>
  <c r="Y150" i="1"/>
  <c r="I150" i="1"/>
  <c r="H150" i="1"/>
  <c r="A150" i="1" s="1"/>
  <c r="AD150" i="1" s="1"/>
  <c r="AF149" i="1"/>
  <c r="Y149" i="1"/>
  <c r="I149" i="1"/>
  <c r="H149" i="1"/>
  <c r="A149" i="1" s="1"/>
  <c r="AF147" i="1"/>
  <c r="Y147" i="1"/>
  <c r="I147" i="1"/>
  <c r="AF146" i="1"/>
  <c r="Y146" i="1"/>
  <c r="I146" i="1"/>
  <c r="AF145" i="1"/>
  <c r="Y145" i="1"/>
  <c r="I145" i="1"/>
  <c r="H145" i="1"/>
  <c r="A145" i="1" s="1"/>
  <c r="AD145" i="1" s="1"/>
  <c r="AF144" i="1"/>
  <c r="Y144" i="1"/>
  <c r="I144" i="1"/>
  <c r="H144" i="1"/>
  <c r="A144" i="1" s="1"/>
  <c r="AD144" i="1" s="1"/>
  <c r="AF143" i="1"/>
  <c r="Y143" i="1"/>
  <c r="I143" i="1"/>
  <c r="AF142" i="1"/>
  <c r="Y142" i="1"/>
  <c r="I142" i="1"/>
  <c r="H142" i="1"/>
  <c r="A142" i="1" s="1"/>
  <c r="W142" i="1" s="1"/>
  <c r="AF141" i="1"/>
  <c r="Y141" i="1"/>
  <c r="I141" i="1"/>
  <c r="AF140" i="1"/>
  <c r="Y140" i="1"/>
  <c r="I140" i="1"/>
  <c r="H140" i="1"/>
  <c r="A140" i="1" s="1"/>
  <c r="AD140" i="1" s="1"/>
  <c r="AF138" i="1"/>
  <c r="Y138" i="1"/>
  <c r="I138" i="1"/>
  <c r="AF137" i="1"/>
  <c r="Y137" i="1"/>
  <c r="I137" i="1"/>
  <c r="H137" i="1"/>
  <c r="A137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7" i="1"/>
  <c r="W238" i="1"/>
  <c r="W229" i="1"/>
  <c r="W118" i="1"/>
  <c r="W239" i="1"/>
  <c r="W240" i="1" s="1"/>
  <c r="W253" i="1"/>
  <c r="J66" i="1" l="1"/>
  <c r="J55" i="1"/>
  <c r="J203" i="1"/>
  <c r="J40" i="1"/>
  <c r="J46" i="1"/>
  <c r="J3" i="1"/>
  <c r="J188" i="1"/>
  <c r="J69" i="1"/>
  <c r="J63" i="1"/>
  <c r="J30" i="1"/>
  <c r="J53" i="1"/>
  <c r="AD8" i="1"/>
  <c r="J52" i="1"/>
  <c r="J9" i="1"/>
  <c r="J167" i="1"/>
  <c r="J60" i="1"/>
  <c r="J195" i="1"/>
  <c r="J80" i="1"/>
  <c r="J100" i="1"/>
  <c r="J156" i="1"/>
  <c r="J173" i="1"/>
  <c r="J200" i="1"/>
  <c r="J176" i="1"/>
  <c r="J151" i="1"/>
  <c r="J62" i="1"/>
  <c r="J106" i="1"/>
  <c r="J141" i="1"/>
  <c r="J143" i="1"/>
  <c r="J205" i="1"/>
  <c r="J86" i="1"/>
  <c r="J169" i="1"/>
  <c r="J147" i="1"/>
  <c r="J183" i="1"/>
  <c r="J197" i="1"/>
  <c r="J79" i="1"/>
  <c r="J104" i="1"/>
  <c r="J186" i="1"/>
  <c r="J190" i="1"/>
  <c r="J44" i="1"/>
  <c r="J7" i="1"/>
  <c r="J28" i="1"/>
  <c r="J19" i="1"/>
  <c r="J16" i="1"/>
  <c r="J58" i="1"/>
  <c r="J4" i="1"/>
  <c r="H4" i="1"/>
  <c r="A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7" i="1"/>
  <c r="AA137" i="1"/>
  <c r="AA140" i="1"/>
  <c r="Z140" i="1"/>
  <c r="AA143" i="1"/>
  <c r="Z143" i="1"/>
  <c r="Z146" i="1"/>
  <c r="AA146" i="1"/>
  <c r="AA149" i="1"/>
  <c r="Z149" i="1"/>
  <c r="Z151" i="1"/>
  <c r="AA151" i="1"/>
  <c r="AA152" i="1"/>
  <c r="Z152" i="1"/>
  <c r="AA155" i="1"/>
  <c r="Z155" i="1"/>
  <c r="AA157" i="1"/>
  <c r="Z157" i="1"/>
  <c r="AA158" i="1"/>
  <c r="Z158" i="1"/>
  <c r="Z160" i="1"/>
  <c r="AA160" i="1"/>
  <c r="AA163" i="1"/>
  <c r="Z163" i="1"/>
  <c r="AA165" i="1"/>
  <c r="Z165" i="1"/>
  <c r="AA167" i="1"/>
  <c r="Z167" i="1"/>
  <c r="AA169" i="1"/>
  <c r="Z169" i="1"/>
  <c r="AA173" i="1"/>
  <c r="Z173" i="1"/>
  <c r="Z176" i="1"/>
  <c r="AA176" i="1"/>
  <c r="AA178" i="1"/>
  <c r="Z178" i="1"/>
  <c r="Z181" i="1"/>
  <c r="AA181" i="1"/>
  <c r="AA183" i="1"/>
  <c r="Z183" i="1"/>
  <c r="Z185" i="1"/>
  <c r="AA185" i="1"/>
  <c r="AA186" i="1"/>
  <c r="Z186" i="1"/>
  <c r="AA188" i="1"/>
  <c r="Z188" i="1"/>
  <c r="AA190" i="1"/>
  <c r="Z190" i="1"/>
  <c r="AA191" i="1"/>
  <c r="Z191" i="1"/>
  <c r="AA194" i="1"/>
  <c r="Z194" i="1"/>
  <c r="AA195" i="1"/>
  <c r="Z195" i="1"/>
  <c r="Z197" i="1"/>
  <c r="AA197" i="1"/>
  <c r="Z199" i="1"/>
  <c r="AA200" i="1"/>
  <c r="Z200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8" i="1"/>
  <c r="Z138" i="1"/>
  <c r="AA141" i="1"/>
  <c r="Z141" i="1"/>
  <c r="Z142" i="1"/>
  <c r="AA142" i="1"/>
  <c r="AA144" i="1"/>
  <c r="Z144" i="1"/>
  <c r="AA145" i="1"/>
  <c r="Z145" i="1"/>
  <c r="AA147" i="1"/>
  <c r="Z147" i="1"/>
  <c r="AA150" i="1"/>
  <c r="Z150" i="1"/>
  <c r="AA153" i="1"/>
  <c r="Z153" i="1"/>
  <c r="Z156" i="1"/>
  <c r="AA156" i="1"/>
  <c r="AA159" i="1"/>
  <c r="Z159" i="1"/>
  <c r="AA164" i="1"/>
  <c r="Z164" i="1"/>
  <c r="Z166" i="1"/>
  <c r="AA166" i="1"/>
  <c r="AA168" i="1"/>
  <c r="Z168" i="1"/>
  <c r="AB168" i="1" s="1"/>
  <c r="Z170" i="1"/>
  <c r="AA170" i="1"/>
  <c r="AA174" i="1"/>
  <c r="Z174" i="1"/>
  <c r="AA175" i="1"/>
  <c r="Z175" i="1"/>
  <c r="AA179" i="1"/>
  <c r="Z179" i="1"/>
  <c r="AA180" i="1"/>
  <c r="Z180" i="1"/>
  <c r="AA182" i="1"/>
  <c r="Z182" i="1"/>
  <c r="AB182" i="1" s="1"/>
  <c r="AA184" i="1"/>
  <c r="Z184" i="1"/>
  <c r="AA187" i="1"/>
  <c r="Z187" i="1"/>
  <c r="AB187" i="1" s="1"/>
  <c r="AC187" i="1" s="1"/>
  <c r="T187" i="1" s="1"/>
  <c r="Z189" i="1"/>
  <c r="AA189" i="1"/>
  <c r="AA192" i="1"/>
  <c r="Z192" i="1"/>
  <c r="Z193" i="1"/>
  <c r="AA193" i="1"/>
  <c r="Z196" i="1"/>
  <c r="Z198" i="1"/>
  <c r="Z201" i="1"/>
  <c r="AA201" i="1"/>
  <c r="AA202" i="1"/>
  <c r="Z202" i="1"/>
  <c r="AA161" i="1"/>
  <c r="Z161" i="1"/>
  <c r="Z204" i="1"/>
  <c r="AA204" i="1"/>
  <c r="Z205" i="1"/>
  <c r="AA205" i="1"/>
  <c r="AA207" i="1"/>
  <c r="Z207" i="1"/>
  <c r="AA209" i="1"/>
  <c r="Z209" i="1"/>
  <c r="Z211" i="1"/>
  <c r="AA211" i="1"/>
  <c r="AA213" i="1"/>
  <c r="Z213" i="1"/>
  <c r="AA215" i="1"/>
  <c r="Z215" i="1"/>
  <c r="AB215" i="1" s="1"/>
  <c r="AC215" i="1" s="1"/>
  <c r="T215" i="1" s="1"/>
  <c r="Z218" i="1"/>
  <c r="AA218" i="1"/>
  <c r="AA220" i="1"/>
  <c r="Z220" i="1"/>
  <c r="AB220" i="1" s="1"/>
  <c r="AC220" i="1" s="1"/>
  <c r="T220" i="1" s="1"/>
  <c r="AA222" i="1"/>
  <c r="Z222" i="1"/>
  <c r="AB222" i="1" s="1"/>
  <c r="AC222" i="1" s="1"/>
  <c r="T222" i="1" s="1"/>
  <c r="Z225" i="1"/>
  <c r="AA225" i="1"/>
  <c r="AA227" i="1"/>
  <c r="Z227" i="1"/>
  <c r="Z229" i="1"/>
  <c r="AA229" i="1"/>
  <c r="AA231" i="1"/>
  <c r="Z231" i="1"/>
  <c r="AB231" i="1" s="1"/>
  <c r="AC231" i="1" s="1"/>
  <c r="T231" i="1" s="1"/>
  <c r="AA233" i="1"/>
  <c r="Z233" i="1"/>
  <c r="Z235" i="1"/>
  <c r="AB235" i="1" s="1"/>
  <c r="AC235" i="1" s="1"/>
  <c r="T235" i="1" s="1"/>
  <c r="AA235" i="1"/>
  <c r="AA237" i="1"/>
  <c r="Z237" i="1"/>
  <c r="AB237" i="1" s="1"/>
  <c r="AC237" i="1" s="1"/>
  <c r="T237" i="1" s="1"/>
  <c r="Z239" i="1"/>
  <c r="AA239" i="1"/>
  <c r="AA241" i="1"/>
  <c r="Z241" i="1"/>
  <c r="AB241" i="1" s="1"/>
  <c r="AC241" i="1" s="1"/>
  <c r="T241" i="1" s="1"/>
  <c r="AA243" i="1"/>
  <c r="Z243" i="1"/>
  <c r="AB243" i="1" s="1"/>
  <c r="AC243" i="1" s="1"/>
  <c r="T243" i="1" s="1"/>
  <c r="Z245" i="1"/>
  <c r="AA245" i="1"/>
  <c r="AA247" i="1"/>
  <c r="Z247" i="1"/>
  <c r="AB247" i="1" s="1"/>
  <c r="AC247" i="1" s="1"/>
  <c r="T247" i="1" s="1"/>
  <c r="AA249" i="1"/>
  <c r="Z249" i="1"/>
  <c r="AB249" i="1" s="1"/>
  <c r="AC249" i="1" s="1"/>
  <c r="T249" i="1" s="1"/>
  <c r="Z251" i="1"/>
  <c r="AA251" i="1"/>
  <c r="AA253" i="1"/>
  <c r="Z253" i="1"/>
  <c r="AB253" i="1" s="1"/>
  <c r="AC253" i="1" s="1"/>
  <c r="T253" i="1" s="1"/>
  <c r="Z255" i="1"/>
  <c r="AA255" i="1"/>
  <c r="AA257" i="1"/>
  <c r="Z257" i="1"/>
  <c r="Z259" i="1"/>
  <c r="AA259" i="1"/>
  <c r="AA261" i="1"/>
  <c r="Z261" i="1"/>
  <c r="AA203" i="1"/>
  <c r="Z203" i="1"/>
  <c r="Z206" i="1"/>
  <c r="AA206" i="1"/>
  <c r="Z208" i="1"/>
  <c r="AA208" i="1"/>
  <c r="Z210" i="1"/>
  <c r="AA210" i="1"/>
  <c r="Z212" i="1"/>
  <c r="AA212" i="1"/>
  <c r="Z214" i="1"/>
  <c r="AA214" i="1"/>
  <c r="Z216" i="1"/>
  <c r="AA216" i="1"/>
  <c r="Z219" i="1"/>
  <c r="AA219" i="1"/>
  <c r="AA221" i="1"/>
  <c r="Z221" i="1"/>
  <c r="AB221" i="1" s="1"/>
  <c r="AC221" i="1" s="1"/>
  <c r="T221" i="1" s="1"/>
  <c r="Z224" i="1"/>
  <c r="AA224" i="1"/>
  <c r="Z226" i="1"/>
  <c r="AA226" i="1"/>
  <c r="Z228" i="1"/>
  <c r="AA228" i="1"/>
  <c r="Z230" i="1"/>
  <c r="AA230" i="1"/>
  <c r="Z232" i="1"/>
  <c r="AA232" i="1"/>
  <c r="Z234" i="1"/>
  <c r="AA234" i="1"/>
  <c r="Z236" i="1"/>
  <c r="AA236" i="1"/>
  <c r="Z238" i="1"/>
  <c r="AA238" i="1"/>
  <c r="Z240" i="1"/>
  <c r="AA240" i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AA256" i="1"/>
  <c r="Z256" i="1"/>
  <c r="Z258" i="1"/>
  <c r="AA258" i="1"/>
  <c r="Z260" i="1"/>
  <c r="AA260" i="1"/>
  <c r="Z262" i="1"/>
  <c r="AA262" i="1"/>
  <c r="Y92" i="1"/>
  <c r="AC182" i="1"/>
  <c r="T182" i="1" s="1"/>
  <c r="AC168" i="1"/>
  <c r="T168" i="1" s="1"/>
  <c r="W211" i="1"/>
  <c r="W3" i="1"/>
  <c r="W241" i="1"/>
  <c r="W119" i="1"/>
  <c r="W230" i="1"/>
  <c r="W231" i="1" s="1"/>
  <c r="W4" i="1"/>
  <c r="AB252" i="1" l="1"/>
  <c r="AC252" i="1" s="1"/>
  <c r="T252" i="1" s="1"/>
  <c r="AB238" i="1"/>
  <c r="AC238" i="1" s="1"/>
  <c r="T238" i="1" s="1"/>
  <c r="AB239" i="1"/>
  <c r="AC239" i="1" s="1"/>
  <c r="T239" i="1" s="1"/>
  <c r="AB250" i="1"/>
  <c r="AC250" i="1" s="1"/>
  <c r="T250" i="1" s="1"/>
  <c r="AB248" i="1"/>
  <c r="AC248" i="1" s="1"/>
  <c r="T248" i="1" s="1"/>
  <c r="AB246" i="1"/>
  <c r="AC246" i="1" s="1"/>
  <c r="T246" i="1" s="1"/>
  <c r="AB244" i="1"/>
  <c r="AC244" i="1" s="1"/>
  <c r="T244" i="1" s="1"/>
  <c r="AB242" i="1"/>
  <c r="AC242" i="1" s="1"/>
  <c r="T242" i="1" s="1"/>
  <c r="AB240" i="1"/>
  <c r="AC240" i="1" s="1"/>
  <c r="T240" i="1" s="1"/>
  <c r="AB245" i="1"/>
  <c r="AC245" i="1" s="1"/>
  <c r="T245" i="1" s="1"/>
  <c r="AB233" i="1"/>
  <c r="AC233" i="1" s="1"/>
  <c r="T233" i="1" s="1"/>
  <c r="AB230" i="1"/>
  <c r="AC230" i="1" s="1"/>
  <c r="T230" i="1" s="1"/>
  <c r="AB228" i="1"/>
  <c r="AC228" i="1" s="1"/>
  <c r="T228" i="1" s="1"/>
  <c r="AB229" i="1"/>
  <c r="AC229" i="1" s="1"/>
  <c r="T229" i="1" s="1"/>
  <c r="AB226" i="1"/>
  <c r="AC226" i="1" s="1"/>
  <c r="T226" i="1" s="1"/>
  <c r="AB224" i="1"/>
  <c r="AC224" i="1" s="1"/>
  <c r="T224" i="1" s="1"/>
  <c r="AB219" i="1"/>
  <c r="AC219" i="1" s="1"/>
  <c r="T219" i="1" s="1"/>
  <c r="AB214" i="1"/>
  <c r="AC214" i="1" s="1"/>
  <c r="T214" i="1" s="1"/>
  <c r="AB225" i="1"/>
  <c r="AC225" i="1" s="1"/>
  <c r="T225" i="1" s="1"/>
  <c r="AB218" i="1"/>
  <c r="AC218" i="1" s="1"/>
  <c r="T218" i="1" s="1"/>
  <c r="AB209" i="1"/>
  <c r="AC209" i="1" s="1"/>
  <c r="T209" i="1" s="1"/>
  <c r="AB197" i="1"/>
  <c r="AC197" i="1" s="1"/>
  <c r="T197" i="1" s="1"/>
  <c r="AB194" i="1"/>
  <c r="AC194" i="1" s="1"/>
  <c r="T194" i="1" s="1"/>
  <c r="AB202" i="1"/>
  <c r="AC202" i="1" s="1"/>
  <c r="T202" i="1" s="1"/>
  <c r="AB191" i="1"/>
  <c r="AC191" i="1" s="1"/>
  <c r="T191" i="1" s="1"/>
  <c r="AB190" i="1"/>
  <c r="AC190" i="1" s="1"/>
  <c r="T190" i="1" s="1"/>
  <c r="AB178" i="1"/>
  <c r="AC178" i="1" s="1"/>
  <c r="T178" i="1" s="1"/>
  <c r="AB150" i="1"/>
  <c r="AC150" i="1" s="1"/>
  <c r="T150" i="1" s="1"/>
  <c r="AB175" i="1"/>
  <c r="AC175" i="1" s="1"/>
  <c r="T175" i="1" s="1"/>
  <c r="AB155" i="1"/>
  <c r="AC155" i="1" s="1"/>
  <c r="T155" i="1" s="1"/>
  <c r="AB152" i="1"/>
  <c r="AC152" i="1" s="1"/>
  <c r="T152" i="1" s="1"/>
  <c r="AB142" i="1"/>
  <c r="AC142" i="1" s="1"/>
  <c r="T142" i="1" s="1"/>
  <c r="AB140" i="1"/>
  <c r="AC140" i="1" s="1"/>
  <c r="T140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6" i="1"/>
  <c r="AC216" i="1" s="1"/>
  <c r="T216" i="1" s="1"/>
  <c r="AB203" i="1"/>
  <c r="AC203" i="1" s="1"/>
  <c r="T203" i="1" s="1"/>
  <c r="AB213" i="1"/>
  <c r="AC213" i="1" s="1"/>
  <c r="T213" i="1" s="1"/>
  <c r="AB200" i="1"/>
  <c r="AC200" i="1" s="1"/>
  <c r="T200" i="1" s="1"/>
  <c r="AB208" i="1"/>
  <c r="AC208" i="1" s="1"/>
  <c r="T208" i="1" s="1"/>
  <c r="AB205" i="1"/>
  <c r="AC205" i="1" s="1"/>
  <c r="T205" i="1" s="1"/>
  <c r="AB195" i="1"/>
  <c r="AC195" i="1" s="1"/>
  <c r="T195" i="1" s="1"/>
  <c r="AB193" i="1"/>
  <c r="AC193" i="1" s="1"/>
  <c r="T193" i="1" s="1"/>
  <c r="AB192" i="1"/>
  <c r="AC192" i="1" s="1"/>
  <c r="T192" i="1" s="1"/>
  <c r="AB188" i="1"/>
  <c r="AC188" i="1" s="1"/>
  <c r="T188" i="1" s="1"/>
  <c r="AB186" i="1"/>
  <c r="AC186" i="1" s="1"/>
  <c r="T186" i="1" s="1"/>
  <c r="AB169" i="1"/>
  <c r="AC169" i="1" s="1"/>
  <c r="T169" i="1" s="1"/>
  <c r="AB184" i="1"/>
  <c r="AC184" i="1" s="1"/>
  <c r="T184" i="1" s="1"/>
  <c r="AB174" i="1"/>
  <c r="AC174" i="1" s="1"/>
  <c r="T174" i="1" s="1"/>
  <c r="AB183" i="1"/>
  <c r="AC183" i="1" s="1"/>
  <c r="T183" i="1" s="1"/>
  <c r="AB181" i="1"/>
  <c r="AC181" i="1" s="1"/>
  <c r="T181" i="1" s="1"/>
  <c r="AB180" i="1"/>
  <c r="AC180" i="1" s="1"/>
  <c r="T180" i="1" s="1"/>
  <c r="AB179" i="1"/>
  <c r="AC179" i="1" s="1"/>
  <c r="T179" i="1" s="1"/>
  <c r="AB173" i="1"/>
  <c r="AC173" i="1" s="1"/>
  <c r="T173" i="1" s="1"/>
  <c r="AB167" i="1"/>
  <c r="AC167" i="1" s="1"/>
  <c r="T167" i="1" s="1"/>
  <c r="AB164" i="1"/>
  <c r="AC164" i="1" s="1"/>
  <c r="T164" i="1" s="1"/>
  <c r="AB159" i="1"/>
  <c r="AC159" i="1" s="1"/>
  <c r="T159" i="1" s="1"/>
  <c r="AB147" i="1"/>
  <c r="AC147" i="1" s="1"/>
  <c r="T147" i="1" s="1"/>
  <c r="AB145" i="1"/>
  <c r="AC145" i="1" s="1"/>
  <c r="T145" i="1" s="1"/>
  <c r="AB144" i="1"/>
  <c r="AC144" i="1" s="1"/>
  <c r="T144" i="1" s="1"/>
  <c r="AB141" i="1"/>
  <c r="AC141" i="1" s="1"/>
  <c r="T141" i="1" s="1"/>
  <c r="AB137" i="1"/>
  <c r="AC137" i="1" s="1"/>
  <c r="T137" i="1" s="1"/>
  <c r="AB82" i="1"/>
  <c r="AC82" i="1" s="1"/>
  <c r="T82" i="1" s="1"/>
  <c r="AB165" i="1"/>
  <c r="AC165" i="1" s="1"/>
  <c r="T165" i="1" s="1"/>
  <c r="AB158" i="1"/>
  <c r="AC158" i="1" s="1"/>
  <c r="T158" i="1" s="1"/>
  <c r="AB157" i="1"/>
  <c r="AC157" i="1" s="1"/>
  <c r="T157" i="1" s="1"/>
  <c r="AB163" i="1"/>
  <c r="AC163" i="1" s="1"/>
  <c r="T163" i="1" s="1"/>
  <c r="AB153" i="1"/>
  <c r="AC153" i="1" s="1"/>
  <c r="T153" i="1" s="1"/>
  <c r="AB149" i="1"/>
  <c r="AC149" i="1" s="1"/>
  <c r="T149" i="1" s="1"/>
  <c r="AB138" i="1"/>
  <c r="AC138" i="1" s="1"/>
  <c r="T138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2" i="1"/>
  <c r="AA92" i="1"/>
  <c r="AB206" i="1"/>
  <c r="AC206" i="1" s="1"/>
  <c r="T206" i="1" s="1"/>
  <c r="AB201" i="1"/>
  <c r="AC201" i="1" s="1"/>
  <c r="T201" i="1" s="1"/>
  <c r="AA198" i="1"/>
  <c r="AB198" i="1" s="1"/>
  <c r="AC198" i="1" s="1"/>
  <c r="T198" i="1" s="1"/>
  <c r="AA196" i="1"/>
  <c r="AB196" i="1" s="1"/>
  <c r="AC196" i="1" s="1"/>
  <c r="T196" i="1" s="1"/>
  <c r="AB189" i="1"/>
  <c r="AC189" i="1" s="1"/>
  <c r="T189" i="1" s="1"/>
  <c r="AB170" i="1"/>
  <c r="AC170" i="1" s="1"/>
  <c r="T170" i="1" s="1"/>
  <c r="AB166" i="1"/>
  <c r="AC166" i="1" s="1"/>
  <c r="T166" i="1" s="1"/>
  <c r="AB156" i="1"/>
  <c r="AC156" i="1" s="1"/>
  <c r="T156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199" i="1"/>
  <c r="AB199" i="1" s="1"/>
  <c r="AC199" i="1" s="1"/>
  <c r="T199" i="1" s="1"/>
  <c r="AB185" i="1"/>
  <c r="AC185" i="1" s="1"/>
  <c r="T185" i="1" s="1"/>
  <c r="AB176" i="1"/>
  <c r="AC176" i="1" s="1"/>
  <c r="T176" i="1" s="1"/>
  <c r="AB160" i="1"/>
  <c r="AC160" i="1" s="1"/>
  <c r="T160" i="1" s="1"/>
  <c r="AB151" i="1"/>
  <c r="AC151" i="1" s="1"/>
  <c r="T151" i="1" s="1"/>
  <c r="AB146" i="1"/>
  <c r="AC146" i="1" s="1"/>
  <c r="T146" i="1" s="1"/>
  <c r="AB143" i="1"/>
  <c r="AC143" i="1" s="1"/>
  <c r="T143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12" i="1"/>
  <c r="AC212" i="1" s="1"/>
  <c r="T212" i="1" s="1"/>
  <c r="AB210" i="1"/>
  <c r="AC210" i="1" s="1"/>
  <c r="T210" i="1" s="1"/>
  <c r="AB211" i="1"/>
  <c r="AC211" i="1" s="1"/>
  <c r="T211" i="1" s="1"/>
  <c r="AB161" i="1"/>
  <c r="AC161" i="1" s="1"/>
  <c r="T161" i="1" s="1"/>
  <c r="AB207" i="1"/>
  <c r="AC207" i="1" s="1"/>
  <c r="T207" i="1" s="1"/>
  <c r="AB204" i="1"/>
  <c r="AC204" i="1" s="1"/>
  <c r="T204" i="1" s="1"/>
  <c r="W242" i="1"/>
  <c r="W120" i="1"/>
  <c r="W6" i="1"/>
  <c r="H16" i="1" l="1"/>
  <c r="A16" i="1" s="1"/>
  <c r="H18" i="1"/>
  <c r="A18" i="1" s="1"/>
  <c r="AB92" i="1"/>
  <c r="AC92" i="1" s="1"/>
  <c r="T92" i="1" s="1"/>
  <c r="H17" i="1"/>
  <c r="A17" i="1" s="1"/>
  <c r="W243" i="1"/>
  <c r="W121" i="1"/>
  <c r="W7" i="1"/>
  <c r="H9" i="1" l="1"/>
  <c r="A9" i="1" s="1"/>
  <c r="H21" i="1"/>
  <c r="A21" i="1" s="1"/>
  <c r="H25" i="1"/>
  <c r="A25" i="1" s="1"/>
  <c r="H26" i="1"/>
  <c r="A26" i="1" s="1"/>
  <c r="W244" i="1"/>
  <c r="W122" i="1"/>
  <c r="W8" i="1"/>
  <c r="H19" i="1" l="1"/>
  <c r="A19" i="1" s="1"/>
  <c r="W19" i="1" s="1"/>
  <c r="H27" i="1"/>
  <c r="A27" i="1" s="1"/>
  <c r="H23" i="1"/>
  <c r="A23" i="1" s="1"/>
  <c r="W245" i="1"/>
  <c r="W9" i="1"/>
  <c r="W10" i="1"/>
  <c r="H20" i="1" l="1"/>
  <c r="A20" i="1" s="1"/>
  <c r="H29" i="1"/>
  <c r="A29" i="1" s="1"/>
  <c r="W20" i="1"/>
  <c r="W246" i="1"/>
  <c r="W11" i="1"/>
  <c r="H24" i="1" l="1"/>
  <c r="A24" i="1" s="1"/>
  <c r="H28" i="1"/>
  <c r="A28" i="1" s="1"/>
  <c r="H30" i="1"/>
  <c r="A30" i="1" s="1"/>
  <c r="W29" i="1"/>
  <c r="W247" i="1"/>
  <c r="W12" i="1"/>
  <c r="W21" i="1"/>
  <c r="H33" i="1" l="1"/>
  <c r="A33" i="1" s="1"/>
  <c r="W30" i="1"/>
  <c r="W248" i="1"/>
  <c r="W13" i="1"/>
  <c r="W22" i="1"/>
  <c r="H35" i="1" l="1"/>
  <c r="A35" i="1" s="1"/>
  <c r="W249" i="1"/>
  <c r="W24" i="1"/>
  <c r="W31" i="1"/>
  <c r="W14" i="1"/>
  <c r="W23" i="1"/>
  <c r="H37" i="1" l="1"/>
  <c r="A37" i="1" s="1"/>
  <c r="H41" i="1"/>
  <c r="A41" i="1" s="1"/>
  <c r="W250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37" i="1"/>
  <c r="W44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W57" i="1" s="1"/>
  <c r="H83" i="1"/>
  <c r="A83" i="1" s="1"/>
  <c r="W50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6" i="1" l="1"/>
  <c r="A96" i="1" s="1"/>
  <c r="W60" i="1"/>
  <c r="W68" i="1"/>
  <c r="H98" i="1" l="1"/>
  <c r="A98" i="1" s="1"/>
  <c r="W61" i="1"/>
  <c r="H69" i="1" l="1"/>
  <c r="A69" i="1" s="1"/>
  <c r="H138" i="1"/>
  <c r="A138" i="1" s="1"/>
  <c r="W70" i="1"/>
  <c r="W69" i="1"/>
  <c r="W62" i="1"/>
  <c r="H79" i="1" l="1"/>
  <c r="A79" i="1" s="1"/>
  <c r="W79" i="1" s="1"/>
  <c r="W71" i="1"/>
  <c r="W63" i="1"/>
  <c r="W64" i="1"/>
  <c r="H80" i="1" l="1"/>
  <c r="A80" i="1" s="1"/>
  <c r="W80" i="1" s="1"/>
  <c r="H146" i="1"/>
  <c r="A146" i="1" s="1"/>
  <c r="W81" i="1"/>
  <c r="W72" i="1"/>
  <c r="H86" i="1" l="1"/>
  <c r="A86" i="1" s="1"/>
  <c r="H153" i="1"/>
  <c r="A153" i="1" s="1"/>
  <c r="W73" i="1"/>
  <c r="W82" i="1"/>
  <c r="A100" i="1" l="1"/>
  <c r="H159" i="1"/>
  <c r="A159" i="1" s="1"/>
  <c r="W155" i="1"/>
  <c r="W74" i="1"/>
  <c r="W83" i="1"/>
  <c r="H104" i="1" l="1"/>
  <c r="A104" i="1" s="1"/>
  <c r="W84" i="1"/>
  <c r="W89" i="1"/>
  <c r="W85" i="1"/>
  <c r="W90" i="1"/>
  <c r="W75" i="1"/>
  <c r="H106" i="1" l="1"/>
  <c r="A106" i="1" s="1"/>
  <c r="H141" i="1"/>
  <c r="A141" i="1" s="1"/>
  <c r="W141" i="1" s="1"/>
  <c r="H179" i="1"/>
  <c r="A179" i="1" s="1"/>
  <c r="W91" i="1"/>
  <c r="W86" i="1"/>
  <c r="W87" i="1"/>
  <c r="W76" i="1"/>
  <c r="H143" i="1" l="1"/>
  <c r="A143" i="1" s="1"/>
  <c r="H181" i="1"/>
  <c r="A181" i="1" s="1"/>
  <c r="W137" i="1"/>
  <c r="W143" i="1"/>
  <c r="W92" i="1"/>
  <c r="W144" i="1"/>
  <c r="W88" i="1"/>
  <c r="W77" i="1"/>
  <c r="H147" i="1" l="1"/>
  <c r="A147" i="1" s="1"/>
  <c r="H187" i="1"/>
  <c r="A187" i="1" s="1"/>
  <c r="W149" i="1"/>
  <c r="W138" i="1"/>
  <c r="W150" i="1"/>
  <c r="W78" i="1"/>
  <c r="W145" i="1"/>
  <c r="W93" i="1"/>
  <c r="H151" i="1" l="1"/>
  <c r="A151" i="1" s="1"/>
  <c r="W166" i="1"/>
  <c r="H192" i="1"/>
  <c r="A192" i="1" s="1"/>
  <c r="W168" i="1"/>
  <c r="W146" i="1"/>
  <c r="W94" i="1"/>
  <c r="W139" i="1"/>
  <c r="W151" i="1"/>
  <c r="H156" i="1" l="1"/>
  <c r="A156" i="1" s="1"/>
  <c r="H194" i="1"/>
  <c r="A194" i="1" s="1"/>
  <c r="W157" i="1"/>
  <c r="W152" i="1"/>
  <c r="W95" i="1"/>
  <c r="W153" i="1"/>
  <c r="W140" i="1"/>
  <c r="W147" i="1"/>
  <c r="W156" i="1"/>
  <c r="H167" i="1" l="1"/>
  <c r="A167" i="1" s="1"/>
  <c r="W167" i="1" s="1"/>
  <c r="H196" i="1"/>
  <c r="A196" i="1" s="1"/>
  <c r="W158" i="1"/>
  <c r="W96" i="1"/>
  <c r="H169" i="1" l="1"/>
  <c r="A169" i="1" s="1"/>
  <c r="W169" i="1" s="1"/>
  <c r="H201" i="1"/>
  <c r="A201" i="1" s="1"/>
  <c r="W97" i="1"/>
  <c r="W170" i="1"/>
  <c r="W159" i="1"/>
  <c r="H173" i="1" l="1"/>
  <c r="A173" i="1" s="1"/>
  <c r="W173" i="1" s="1"/>
  <c r="W204" i="1"/>
  <c r="W171" i="1"/>
  <c r="W160" i="1"/>
  <c r="W161" i="1" s="1"/>
  <c r="W174" i="1"/>
  <c r="W98" i="1"/>
  <c r="H176" i="1" l="1"/>
  <c r="A176" i="1" s="1"/>
  <c r="W162" i="1"/>
  <c r="W99" i="1"/>
  <c r="H183" i="1" l="1"/>
  <c r="A183" i="1" s="1"/>
  <c r="AD41" i="1"/>
  <c r="AD39" i="1"/>
  <c r="AD56" i="1"/>
  <c r="AD50" i="1"/>
  <c r="AD45" i="1"/>
  <c r="AD47" i="1"/>
  <c r="AD29" i="1"/>
  <c r="AD27" i="1"/>
  <c r="AD18" i="1"/>
  <c r="X207" i="1"/>
  <c r="AD206" i="1"/>
  <c r="AD187" i="1"/>
  <c r="AD179" i="1"/>
  <c r="AD33" i="1"/>
  <c r="AD26" i="1"/>
  <c r="AD17" i="1"/>
  <c r="AD23" i="1"/>
  <c r="AD35" i="1"/>
  <c r="AD37" i="1"/>
  <c r="AD48" i="1"/>
  <c r="AD88" i="1"/>
  <c r="AD138" i="1"/>
  <c r="AD146" i="1"/>
  <c r="AD153" i="1"/>
  <c r="AD159" i="1"/>
  <c r="X168" i="1"/>
  <c r="AD196" i="1"/>
  <c r="AD209" i="1"/>
  <c r="AD201" i="1"/>
  <c r="AD194" i="1"/>
  <c r="AD43" i="1"/>
  <c r="AD81" i="1"/>
  <c r="AD76" i="1"/>
  <c r="AD83" i="1"/>
  <c r="AD96" i="1"/>
  <c r="AD181" i="1"/>
  <c r="AD192" i="1"/>
  <c r="X166" i="1"/>
  <c r="W178" i="1"/>
  <c r="W176" i="1"/>
  <c r="W163" i="1"/>
  <c r="W100" i="1"/>
  <c r="W101" i="1"/>
  <c r="H186" i="1" l="1"/>
  <c r="A186" i="1" s="1"/>
  <c r="W103" i="1"/>
  <c r="W164" i="1"/>
  <c r="W179" i="1"/>
  <c r="H188" i="1" l="1"/>
  <c r="A188" i="1" s="1"/>
  <c r="W180" i="1"/>
  <c r="W104" i="1"/>
  <c r="W165" i="1"/>
  <c r="H190" i="1" l="1"/>
  <c r="A190" i="1" s="1"/>
  <c r="W181" i="1"/>
  <c r="W105" i="1"/>
  <c r="H195" i="1" l="1"/>
  <c r="A195" i="1" s="1"/>
  <c r="W193" i="1"/>
  <c r="W192" i="1"/>
  <c r="W194" i="1"/>
  <c r="W182" i="1"/>
  <c r="W106" i="1"/>
  <c r="H197" i="1" l="1"/>
  <c r="A197" i="1" s="1"/>
  <c r="W195" i="1"/>
  <c r="W183" i="1"/>
  <c r="W107" i="1"/>
  <c r="W108" i="1"/>
  <c r="H200" i="1" l="1"/>
  <c r="A200" i="1" s="1"/>
  <c r="W184" i="1"/>
  <c r="W196" i="1"/>
  <c r="H203" i="1" l="1"/>
  <c r="A203" i="1" s="1"/>
  <c r="W185" i="1"/>
  <c r="W186" i="1"/>
  <c r="W197" i="1"/>
  <c r="H205" i="1" l="1"/>
  <c r="A205" i="1" s="1"/>
  <c r="W203" i="1"/>
  <c r="W198" i="1"/>
  <c r="W199" i="1"/>
  <c r="W187" i="1"/>
  <c r="H208" i="1" l="1"/>
  <c r="A208" i="1" s="1"/>
  <c r="W200" i="1"/>
  <c r="W201" i="1"/>
  <c r="W188" i="1"/>
  <c r="W205" i="1"/>
  <c r="W208" i="1" l="1"/>
  <c r="H210" i="1"/>
  <c r="A210" i="1" s="1"/>
  <c r="W189" i="1"/>
  <c r="W209" i="1"/>
  <c r="W190" i="1"/>
  <c r="W206" i="1"/>
  <c r="W202" i="1"/>
  <c r="W210" i="1" l="1"/>
  <c r="H212" i="1"/>
  <c r="A212" i="1" s="1"/>
  <c r="W191" i="1"/>
  <c r="W212" i="1" l="1"/>
  <c r="H215" i="1"/>
  <c r="A215" i="1" s="1"/>
  <c r="H218" i="1"/>
  <c r="A218" i="1" s="1"/>
  <c r="W213" i="1"/>
  <c r="W214" i="1"/>
  <c r="W215" i="1"/>
  <c r="X192" i="1" l="1"/>
  <c r="AD188" i="1"/>
  <c r="AD141" i="1"/>
  <c r="AD186" i="1"/>
  <c r="X171" i="1"/>
  <c r="X41" i="1"/>
  <c r="AD7" i="1"/>
  <c r="AD52" i="1"/>
  <c r="X39" i="1"/>
  <c r="AD58" i="1"/>
  <c r="X79" i="1"/>
  <c r="AD62" i="1"/>
  <c r="AD151" i="1"/>
  <c r="AD4" i="1"/>
  <c r="AD156" i="1"/>
  <c r="AD147" i="1"/>
  <c r="X160" i="1"/>
  <c r="X141" i="1"/>
  <c r="AD143" i="1"/>
  <c r="X173" i="1"/>
  <c r="AD176" i="1"/>
  <c r="AD106" i="1"/>
  <c r="X174" i="1"/>
  <c r="AD46" i="1"/>
  <c r="AD183" i="1"/>
  <c r="X29" i="1"/>
  <c r="AD44" i="1"/>
  <c r="X157" i="1"/>
  <c r="AD79" i="1"/>
  <c r="AD86" i="1"/>
  <c r="AD24" i="1"/>
  <c r="AD190" i="1"/>
  <c r="AD60" i="1"/>
  <c r="AD195" i="1"/>
  <c r="AD200" i="1"/>
  <c r="X203" i="1"/>
  <c r="X210" i="1"/>
  <c r="AD203" i="1"/>
  <c r="AD205" i="1"/>
  <c r="AD212" i="1"/>
  <c r="AD197" i="1"/>
  <c r="AD215" i="1"/>
  <c r="AD218" i="1"/>
  <c r="A1" i="2"/>
  <c r="D3" i="4"/>
  <c r="X212" i="1"/>
  <c r="AD210" i="1"/>
  <c r="W216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7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8" i="1"/>
  <c r="W219" i="1" l="1"/>
  <c r="J37" i="2"/>
  <c r="J75" i="2" s="1"/>
  <c r="J113" i="2" s="1"/>
  <c r="J38" i="2"/>
  <c r="J76" i="2" s="1"/>
  <c r="J114" i="2" s="1"/>
  <c r="W220" i="1"/>
  <c r="S8" i="4"/>
  <c r="U8" i="4"/>
  <c r="S7" i="4"/>
  <c r="S6" i="4"/>
  <c r="W8" i="4"/>
  <c r="T8" i="4"/>
  <c r="S5" i="4"/>
  <c r="W221" i="1" l="1"/>
  <c r="U6" i="4"/>
  <c r="S9" i="4"/>
  <c r="T5" i="4"/>
  <c r="U7" i="4"/>
  <c r="S10" i="4"/>
  <c r="W5" i="4"/>
  <c r="W7" i="4"/>
  <c r="U5" i="4"/>
  <c r="T6" i="4"/>
  <c r="T7" i="4"/>
  <c r="W6" i="4"/>
  <c r="W222" i="1" l="1"/>
  <c r="W223" i="1"/>
  <c r="W224" i="1"/>
  <c r="W9" i="4"/>
  <c r="U10" i="4"/>
  <c r="U9" i="4"/>
  <c r="S12" i="4"/>
  <c r="S11" i="4"/>
  <c r="W10" i="4"/>
  <c r="T10" i="4"/>
  <c r="T9" i="4"/>
  <c r="W225" i="1" l="1"/>
  <c r="S14" i="4"/>
  <c r="W11" i="4"/>
  <c r="U11" i="4"/>
  <c r="S13" i="4"/>
  <c r="T13" i="4" s="1"/>
  <c r="U12" i="4"/>
  <c r="W12" i="4"/>
  <c r="T11" i="4"/>
  <c r="T12" i="4"/>
  <c r="W226" i="1" l="1"/>
  <c r="AD113" i="1" s="1"/>
  <c r="U13" i="4"/>
  <c r="T14" i="4"/>
  <c r="S16" i="4"/>
  <c r="W14" i="4"/>
  <c r="W13" i="4"/>
  <c r="S15" i="4"/>
  <c r="U14" i="4"/>
  <c r="X108" i="1" l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6" i="1"/>
  <c r="X223" i="1"/>
  <c r="X237" i="1"/>
  <c r="X184" i="1"/>
  <c r="J49" i="4"/>
  <c r="X196" i="1"/>
  <c r="X70" i="1"/>
  <c r="X194" i="1"/>
  <c r="X87" i="1"/>
  <c r="X74" i="1"/>
  <c r="X80" i="1"/>
  <c r="AD55" i="1"/>
  <c r="X53" i="1"/>
  <c r="X11" i="1"/>
  <c r="J38" i="4"/>
  <c r="X183" i="1"/>
  <c r="AD69" i="1"/>
  <c r="X190" i="1"/>
  <c r="X17" i="1"/>
  <c r="I19" i="4"/>
  <c r="I6" i="4"/>
  <c r="I34" i="4"/>
  <c r="I43" i="4"/>
  <c r="X243" i="1"/>
  <c r="X129" i="1"/>
  <c r="X111" i="1"/>
  <c r="H47" i="4"/>
  <c r="X122" i="1"/>
  <c r="X14" i="1"/>
  <c r="X22" i="1"/>
  <c r="X103" i="1"/>
  <c r="X137" i="1"/>
  <c r="X169" i="1"/>
  <c r="AD66" i="1"/>
  <c r="X152" i="1"/>
  <c r="I13" i="4"/>
  <c r="X119" i="1"/>
  <c r="AD204" i="1"/>
  <c r="AD73" i="1"/>
  <c r="X81" i="1"/>
  <c r="J25" i="4"/>
  <c r="J44" i="4"/>
  <c r="J45" i="4"/>
  <c r="H44" i="4"/>
  <c r="I44" i="4"/>
  <c r="I45" i="4"/>
  <c r="H22" i="4"/>
  <c r="H21" i="4"/>
  <c r="X222" i="1"/>
  <c r="I47" i="4"/>
  <c r="X150" i="1"/>
  <c r="X246" i="1"/>
  <c r="AD53" i="1"/>
  <c r="X193" i="1"/>
  <c r="X156" i="1"/>
  <c r="X48" i="1"/>
  <c r="X9" i="1"/>
  <c r="AD5" i="1"/>
  <c r="X187" i="1"/>
  <c r="X25" i="1"/>
  <c r="H30" i="4"/>
  <c r="H9" i="4"/>
  <c r="X55" i="1"/>
  <c r="X8" i="1"/>
  <c r="AD3" i="1"/>
  <c r="X30" i="1"/>
  <c r="H24" i="4"/>
  <c r="H13" i="4"/>
  <c r="H40" i="4"/>
  <c r="J9" i="4"/>
  <c r="X241" i="1"/>
  <c r="X46" i="1"/>
  <c r="AD252" i="1"/>
  <c r="X217" i="1"/>
  <c r="X66" i="1"/>
  <c r="X24" i="1"/>
  <c r="X104" i="1"/>
  <c r="X159" i="1"/>
  <c r="AD19" i="1"/>
  <c r="X118" i="1"/>
  <c r="X116" i="1"/>
  <c r="X191" i="1"/>
  <c r="H20" i="4"/>
  <c r="X33" i="1"/>
  <c r="X50" i="1"/>
  <c r="AD173" i="1"/>
  <c r="AD208" i="1"/>
  <c r="H36" i="4"/>
  <c r="H37" i="4"/>
  <c r="J17" i="4"/>
  <c r="I42" i="4"/>
  <c r="J29" i="4"/>
  <c r="H19" i="4"/>
  <c r="I14" i="4"/>
  <c r="J43" i="4"/>
  <c r="J12" i="4"/>
  <c r="J36" i="4"/>
  <c r="H49" i="4"/>
  <c r="X167" i="1"/>
  <c r="X231" i="1"/>
  <c r="X215" i="1"/>
  <c r="X5" i="1"/>
  <c r="X216" i="1"/>
  <c r="I21" i="4"/>
  <c r="X19" i="1"/>
  <c r="X140" i="1"/>
  <c r="X208" i="1"/>
  <c r="J8" i="4"/>
  <c r="J32" i="4"/>
  <c r="I37" i="4"/>
  <c r="X244" i="1"/>
  <c r="AD171" i="1"/>
  <c r="X175" i="1"/>
  <c r="X235" i="1"/>
  <c r="AD193" i="1"/>
  <c r="X57" i="1"/>
  <c r="X149" i="1"/>
  <c r="X115" i="1"/>
  <c r="X43" i="1"/>
  <c r="AD42" i="1"/>
  <c r="X28" i="1"/>
  <c r="X10" i="1"/>
  <c r="J15" i="4"/>
  <c r="AD213" i="1"/>
  <c r="X47" i="1"/>
  <c r="X121" i="1"/>
  <c r="AD21" i="1"/>
  <c r="J13" i="4"/>
  <c r="J7" i="4"/>
  <c r="H35" i="4"/>
  <c r="X233" i="1"/>
  <c r="X238" i="1"/>
  <c r="X73" i="1"/>
  <c r="H28" i="4"/>
  <c r="I48" i="4"/>
  <c r="X130" i="1"/>
  <c r="X218" i="1"/>
  <c r="I33" i="4"/>
  <c r="X195" i="1"/>
  <c r="J31" i="4"/>
  <c r="J20" i="4"/>
  <c r="AD30" i="1"/>
  <c r="H46" i="4"/>
  <c r="X179" i="1"/>
  <c r="X67" i="1"/>
  <c r="X200" i="1"/>
  <c r="X88" i="1"/>
  <c r="X120" i="1"/>
  <c r="X176" i="1"/>
  <c r="J39" i="4"/>
  <c r="J16" i="4"/>
  <c r="AD233" i="1"/>
  <c r="X181" i="1"/>
  <c r="X201" i="1"/>
  <c r="X229" i="1"/>
  <c r="H43" i="4"/>
  <c r="AD91" i="1"/>
  <c r="X13" i="1"/>
  <c r="H23" i="4"/>
  <c r="H29" i="4"/>
  <c r="I5" i="4"/>
  <c r="J42" i="4"/>
  <c r="H27" i="4"/>
  <c r="I17" i="4"/>
  <c r="AD149" i="1"/>
  <c r="X94" i="1"/>
  <c r="X161" i="1"/>
  <c r="X204" i="1"/>
  <c r="J5" i="4"/>
  <c r="H41" i="4"/>
  <c r="I46" i="4"/>
  <c r="X240" i="1"/>
  <c r="X202" i="1"/>
  <c r="X220" i="1"/>
  <c r="X178" i="1"/>
  <c r="AD63" i="1"/>
  <c r="X135" i="1"/>
  <c r="X26" i="1"/>
  <c r="J10" i="4"/>
  <c r="I41" i="4"/>
  <c r="X151" i="1"/>
  <c r="X158" i="1"/>
  <c r="AD178" i="1"/>
  <c r="X142" i="1"/>
  <c r="J23" i="4"/>
  <c r="X199" i="1"/>
  <c r="X77" i="1"/>
  <c r="I40" i="4"/>
  <c r="I12" i="4"/>
  <c r="H38" i="4"/>
  <c r="H10" i="4"/>
  <c r="J28" i="4"/>
  <c r="X225" i="1"/>
  <c r="I49" i="4"/>
  <c r="X219" i="1"/>
  <c r="AD16" i="1"/>
  <c r="AD237" i="1"/>
  <c r="X69" i="1"/>
  <c r="X114" i="1"/>
  <c r="X99" i="1"/>
  <c r="X185" i="1"/>
  <c r="X93" i="1"/>
  <c r="X182" i="1"/>
  <c r="X45" i="1"/>
  <c r="X143" i="1"/>
  <c r="J6" i="4"/>
  <c r="X165" i="1"/>
  <c r="X106" i="1"/>
  <c r="AD161" i="1"/>
  <c r="X155" i="1"/>
  <c r="H6" i="4"/>
  <c r="I28" i="4"/>
  <c r="I20" i="4"/>
  <c r="J35" i="4"/>
  <c r="J27" i="4"/>
  <c r="AD235" i="1"/>
  <c r="AD211" i="1"/>
  <c r="X247" i="1"/>
  <c r="AD124" i="1"/>
  <c r="X63" i="1"/>
  <c r="X98" i="1"/>
  <c r="X205" i="1"/>
  <c r="AD38" i="1"/>
  <c r="X139" i="1"/>
  <c r="X228" i="1"/>
  <c r="AD169" i="1"/>
  <c r="I10" i="4"/>
  <c r="I22" i="4"/>
  <c r="X40" i="1"/>
  <c r="AD109" i="1"/>
  <c r="X105" i="1"/>
  <c r="X7" i="1"/>
  <c r="I27" i="4"/>
  <c r="H42" i="4"/>
  <c r="I24" i="4"/>
  <c r="J19" i="4"/>
  <c r="I15" i="4"/>
  <c r="H18" i="4"/>
  <c r="X84" i="1"/>
  <c r="X224" i="1"/>
  <c r="X248" i="1"/>
  <c r="X113" i="1"/>
  <c r="AD40" i="1"/>
  <c r="X61" i="1"/>
  <c r="X92" i="1"/>
  <c r="X138" i="1"/>
  <c r="X35" i="1"/>
  <c r="I32" i="4"/>
  <c r="X132" i="1"/>
  <c r="I38" i="4"/>
  <c r="I39" i="4"/>
  <c r="X252" i="1"/>
  <c r="X163" i="1"/>
  <c r="X180" i="1"/>
  <c r="X134" i="1"/>
  <c r="X23" i="1"/>
  <c r="AD228" i="1"/>
  <c r="X34" i="1"/>
  <c r="AD97" i="1"/>
  <c r="X209" i="1"/>
  <c r="H7" i="4"/>
  <c r="I31" i="4"/>
  <c r="H12" i="4"/>
  <c r="H8" i="4"/>
  <c r="I36" i="4"/>
  <c r="J26" i="4"/>
  <c r="J48" i="4"/>
  <c r="X213" i="1"/>
  <c r="X75" i="1"/>
  <c r="X128" i="1"/>
  <c r="I16" i="4"/>
  <c r="I35" i="4"/>
  <c r="H48" i="4"/>
  <c r="X245" i="1"/>
  <c r="X85" i="1"/>
  <c r="X86" i="1"/>
  <c r="AD158" i="1"/>
  <c r="X147" i="1"/>
  <c r="H45" i="4"/>
  <c r="X146" i="1"/>
  <c r="X64" i="1"/>
  <c r="J33" i="4"/>
  <c r="AD127" i="1"/>
  <c r="I18" i="4"/>
  <c r="X76" i="1"/>
  <c r="X188" i="1"/>
  <c r="H39" i="4"/>
  <c r="X253" i="1"/>
  <c r="X206" i="1"/>
  <c r="X189" i="1"/>
  <c r="X186" i="1"/>
  <c r="AD84" i="1"/>
  <c r="X133" i="1"/>
  <c r="X82" i="1"/>
  <c r="X49" i="1"/>
  <c r="I9" i="4"/>
  <c r="I26" i="4"/>
  <c r="J40" i="4"/>
  <c r="X58" i="1"/>
  <c r="X21" i="1"/>
  <c r="J34" i="4"/>
  <c r="X221" i="1"/>
  <c r="X145" i="1"/>
  <c r="AD175" i="1"/>
  <c r="I29" i="4"/>
  <c r="X31" i="1"/>
  <c r="X250" i="1"/>
  <c r="X197" i="1"/>
  <c r="X125" i="1"/>
  <c r="AD167" i="1"/>
  <c r="J18" i="4"/>
  <c r="J22" i="4"/>
  <c r="J47" i="4"/>
  <c r="X91" i="1"/>
  <c r="X51" i="1"/>
  <c r="X12" i="1"/>
  <c r="X162" i="1"/>
  <c r="X144" i="1"/>
  <c r="X27" i="1"/>
  <c r="X36" i="1"/>
  <c r="J30" i="4"/>
  <c r="I23" i="4"/>
  <c r="J46" i="4"/>
  <c r="X242" i="1"/>
  <c r="AD155" i="1"/>
  <c r="X230" i="1"/>
  <c r="AD137" i="1"/>
  <c r="J37" i="4"/>
  <c r="X59" i="1"/>
  <c r="X107" i="1"/>
  <c r="J41" i="4"/>
  <c r="I8" i="4"/>
  <c r="I25" i="4"/>
  <c r="I7" i="4"/>
  <c r="I11" i="4"/>
  <c r="X211" i="1"/>
  <c r="AD132" i="1"/>
  <c r="X38" i="1"/>
  <c r="X71" i="1"/>
  <c r="H15" i="4"/>
  <c r="X164" i="1"/>
  <c r="H17" i="4"/>
  <c r="AD80" i="1"/>
  <c r="X109" i="1"/>
  <c r="X78" i="1"/>
  <c r="X110" i="1"/>
  <c r="X97" i="1"/>
  <c r="J11" i="4"/>
  <c r="X56" i="1"/>
  <c r="AD142" i="1"/>
  <c r="H5" i="4"/>
  <c r="J24" i="4"/>
  <c r="X3" i="1"/>
  <c r="H16" i="4"/>
  <c r="X239" i="1"/>
  <c r="X100" i="1"/>
  <c r="H26" i="4"/>
  <c r="X249" i="1"/>
  <c r="X42" i="1"/>
  <c r="X170" i="1"/>
  <c r="H31" i="4"/>
  <c r="X16" i="1"/>
  <c r="J21" i="4"/>
  <c r="X153" i="1"/>
  <c r="X112" i="1"/>
  <c r="X60" i="1"/>
  <c r="H33" i="4"/>
  <c r="H34" i="4"/>
  <c r="H25" i="4"/>
  <c r="X127" i="1"/>
  <c r="X198" i="1"/>
  <c r="I30" i="4"/>
  <c r="X6" i="1"/>
  <c r="X95" i="1"/>
  <c r="X117" i="1"/>
  <c r="X124" i="1"/>
  <c r="J14" i="4"/>
  <c r="X44" i="1"/>
  <c r="X32" i="1"/>
  <c r="X214" i="1"/>
  <c r="H11" i="4"/>
  <c r="H32" i="4"/>
  <c r="H14" i="4"/>
  <c r="W16" i="4"/>
  <c r="U16" i="4"/>
  <c r="T16" i="4"/>
  <c r="S17" i="4"/>
  <c r="T15" i="4"/>
  <c r="W15" i="4"/>
  <c r="S18" i="4"/>
  <c r="U15" i="4"/>
  <c r="U17" i="4"/>
  <c r="G1" i="2" l="1"/>
  <c r="K13" i="2" s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V17" i="4"/>
  <c r="W17" i="4"/>
  <c r="V11" i="4"/>
  <c r="S20" i="4"/>
  <c r="T17" i="4"/>
  <c r="V12" i="4"/>
  <c r="V15" i="4"/>
  <c r="V16" i="4"/>
  <c r="V7" i="4"/>
  <c r="S19" i="4"/>
  <c r="V10" i="4"/>
  <c r="V8" i="4"/>
  <c r="V5" i="4"/>
  <c r="V14" i="4"/>
  <c r="V13" i="4"/>
  <c r="V6" i="4"/>
  <c r="V18" i="4"/>
  <c r="U18" i="4"/>
  <c r="V9" i="4"/>
  <c r="W18" i="4"/>
  <c r="T18" i="4"/>
  <c r="B12" i="2" l="1"/>
  <c r="B50" i="2" s="1"/>
  <c r="B88" i="2" s="1"/>
  <c r="K12" i="2"/>
  <c r="K50" i="2" s="1"/>
  <c r="K88" i="2" s="1"/>
  <c r="B15" i="2"/>
  <c r="B53" i="2" s="1"/>
  <c r="B91" i="2" s="1"/>
  <c r="J12" i="2"/>
  <c r="J50" i="2" s="1"/>
  <c r="J88" i="2" s="1"/>
  <c r="D16" i="2"/>
  <c r="D54" i="2" s="1"/>
  <c r="D92" i="2" s="1"/>
  <c r="C11" i="2"/>
  <c r="C49" i="2" s="1"/>
  <c r="C87" i="2" s="1"/>
  <c r="H12" i="2"/>
  <c r="H50" i="2" s="1"/>
  <c r="H88" i="2" s="1"/>
  <c r="E12" i="2"/>
  <c r="E50" i="2" s="1"/>
  <c r="E88" i="2" s="1"/>
  <c r="E25" i="2"/>
  <c r="E63" i="2" s="1"/>
  <c r="E101" i="2" s="1"/>
  <c r="D21" i="2"/>
  <c r="D59" i="2" s="1"/>
  <c r="D97" i="2" s="1"/>
  <c r="K11" i="2"/>
  <c r="K49" i="2" s="1"/>
  <c r="K87" i="2" s="1"/>
  <c r="E13" i="2"/>
  <c r="E51" i="2" s="1"/>
  <c r="E89" i="2" s="1"/>
  <c r="K51" i="2"/>
  <c r="K89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C14" i="2"/>
  <c r="C52" i="2" s="1"/>
  <c r="C90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D15" i="2"/>
  <c r="D53" i="2" s="1"/>
  <c r="D91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B11" i="2"/>
  <c r="B49" i="2" s="1"/>
  <c r="B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E11" i="2"/>
  <c r="E49" i="2" s="1"/>
  <c r="E87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C13" i="2"/>
  <c r="C51" i="2" s="1"/>
  <c r="C89" i="2" s="1"/>
  <c r="H17" i="2"/>
  <c r="H55" i="2" s="1"/>
  <c r="H93" i="2" s="1"/>
  <c r="D12" i="2"/>
  <c r="D50" i="2" s="1"/>
  <c r="D88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B13" i="2"/>
  <c r="B51" i="2" s="1"/>
  <c r="B89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C12" i="2"/>
  <c r="C50" i="2" s="1"/>
  <c r="C88" i="2" s="1"/>
  <c r="D19" i="2"/>
  <c r="D57" i="2" s="1"/>
  <c r="D95" i="2" s="1"/>
  <c r="H16" i="2"/>
  <c r="H54" i="2" s="1"/>
  <c r="H92" i="2" s="1"/>
  <c r="B14" i="2"/>
  <c r="B52" i="2" s="1"/>
  <c r="B90" i="2" s="1"/>
  <c r="D11" i="2"/>
  <c r="D49" i="2" s="1"/>
  <c r="D87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E14" i="2"/>
  <c r="E52" i="2" s="1"/>
  <c r="E90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C15" i="2"/>
  <c r="C53" i="2" s="1"/>
  <c r="C91" i="2" s="1"/>
  <c r="H19" i="2"/>
  <c r="H57" i="2" s="1"/>
  <c r="H95" i="2" s="1"/>
  <c r="D14" i="2"/>
  <c r="D52" i="2" s="1"/>
  <c r="D90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E15" i="2"/>
  <c r="E53" i="2" s="1"/>
  <c r="E91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D13" i="2"/>
  <c r="D51" i="2" s="1"/>
  <c r="D89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/>
  <c r="S50" i="4"/>
  <c r="S21" i="4"/>
  <c r="S49" i="4"/>
  <c r="W49" i="4"/>
  <c r="T49" i="4"/>
  <c r="S43" i="4"/>
  <c r="S32" i="4"/>
  <c r="S47" i="4"/>
  <c r="V32" i="4"/>
  <c r="S56" i="4"/>
  <c r="V56" i="4"/>
  <c r="S29" i="4"/>
  <c r="S51" i="4"/>
  <c r="V50" i="4"/>
  <c r="T43" i="4"/>
  <c r="U43" i="4"/>
  <c r="V29" i="4"/>
  <c r="W47" i="4"/>
  <c r="U32" i="4"/>
  <c r="U19" i="4"/>
  <c r="S52" i="4"/>
  <c r="V21" i="4"/>
  <c r="U50" i="4"/>
  <c r="V20" i="4"/>
  <c r="U49" i="4"/>
  <c r="V47" i="4"/>
  <c r="V19" i="4"/>
  <c r="S22" i="4"/>
  <c r="U21" i="4"/>
  <c r="S40" i="4"/>
  <c r="S27" i="4"/>
  <c r="S34" i="4"/>
  <c r="S25" i="4"/>
  <c r="S30" i="4"/>
  <c r="T21" i="4"/>
  <c r="U56" i="4"/>
  <c r="U29" i="4"/>
  <c r="V49" i="4"/>
  <c r="W22" i="4"/>
  <c r="T51" i="4"/>
  <c r="U30" i="4"/>
  <c r="U22" i="4"/>
  <c r="T40" i="4"/>
  <c r="V27" i="4"/>
  <c r="U27" i="4"/>
  <c r="W34" i="4"/>
  <c r="T25" i="4"/>
  <c r="W30" i="4"/>
  <c r="T30" i="4"/>
  <c r="W29" i="4"/>
  <c r="T19" i="4"/>
  <c r="S28" i="4"/>
  <c r="T28" i="4" s="1"/>
  <c r="S48" i="4"/>
  <c r="U20" i="4"/>
  <c r="S24" i="4"/>
  <c r="S41" i="4"/>
  <c r="S54" i="4"/>
  <c r="W50" i="4"/>
  <c r="W28" i="4"/>
  <c r="T41" i="4"/>
  <c r="W43" i="4"/>
  <c r="U47" i="4"/>
  <c r="S46" i="4"/>
  <c r="S31" i="4"/>
  <c r="S44" i="4"/>
  <c r="T50" i="4"/>
  <c r="S39" i="4"/>
  <c r="U39" i="4" s="1"/>
  <c r="S33" i="4"/>
  <c r="S23" i="4"/>
  <c r="W23" i="4" s="1"/>
  <c r="W20" i="4"/>
  <c r="V28" i="4"/>
  <c r="W39" i="4"/>
  <c r="W44" i="4"/>
  <c r="V39" i="4"/>
  <c r="T29" i="4"/>
  <c r="W51" i="4"/>
  <c r="T47" i="4"/>
  <c r="U54" i="4"/>
  <c r="U31" i="4"/>
  <c r="U51" i="4"/>
  <c r="S26" i="4"/>
  <c r="U26" i="4" s="1"/>
  <c r="V51" i="4"/>
  <c r="U33" i="4"/>
  <c r="U28" i="4"/>
  <c r="S36" i="4"/>
  <c r="W36" i="4" s="1"/>
  <c r="V52" i="4"/>
  <c r="S45" i="4"/>
  <c r="T36" i="4"/>
  <c r="W54" i="4"/>
  <c r="U52" i="4"/>
  <c r="T32" i="4"/>
  <c r="U36" i="4"/>
  <c r="S38" i="4"/>
  <c r="W52" i="4"/>
  <c r="S42" i="4"/>
  <c r="T20" i="4"/>
  <c r="U23" i="4"/>
  <c r="T39" i="4"/>
  <c r="W32" i="4"/>
  <c r="W31" i="4"/>
  <c r="T33" i="4"/>
  <c r="T26" i="4"/>
  <c r="U45" i="4"/>
  <c r="V22" i="4"/>
  <c r="W38" i="4"/>
  <c r="T27" i="4"/>
  <c r="T34" i="4"/>
  <c r="U42" i="4"/>
  <c r="W25" i="4"/>
  <c r="W40" i="4"/>
  <c r="V43" i="4"/>
  <c r="V34" i="4"/>
  <c r="W26" i="4"/>
  <c r="V23" i="4"/>
  <c r="S55" i="4"/>
  <c r="W21" i="4"/>
  <c r="S53" i="4"/>
  <c r="S35" i="4"/>
  <c r="V48" i="4"/>
  <c r="V36" i="4"/>
  <c r="V35" i="4"/>
  <c r="S57" i="4"/>
  <c r="W56" i="4"/>
  <c r="V44" i="4"/>
  <c r="S37" i="4"/>
  <c r="V25" i="4"/>
  <c r="U40" i="4"/>
  <c r="W24" i="4"/>
  <c r="U48" i="4"/>
  <c r="U34" i="4"/>
  <c r="V26" i="4"/>
  <c r="T45" i="4"/>
  <c r="W35" i="4"/>
  <c r="T22" i="4"/>
  <c r="T57" i="4"/>
  <c r="V40" i="4"/>
  <c r="W27" i="4"/>
  <c r="T42" i="4"/>
  <c r="U25" i="4"/>
  <c r="U37" i="4"/>
  <c r="V30" i="4"/>
  <c r="T56" i="4"/>
  <c r="T23" i="4"/>
  <c r="W48" i="4"/>
  <c r="T48" i="4"/>
  <c r="V24" i="4"/>
  <c r="U24" i="4"/>
  <c r="T24" i="4"/>
  <c r="V41" i="4"/>
  <c r="U41" i="4"/>
  <c r="W41" i="4"/>
  <c r="T54" i="4"/>
  <c r="V54" i="4"/>
  <c r="W46" i="4"/>
  <c r="V46" i="4"/>
  <c r="U46" i="4"/>
  <c r="T46" i="4"/>
  <c r="V31" i="4"/>
  <c r="T31" i="4"/>
  <c r="U44" i="4"/>
  <c r="T44" i="4"/>
  <c r="W33" i="4"/>
  <c r="V33" i="4"/>
  <c r="V45" i="4"/>
  <c r="W45" i="4"/>
  <c r="U38" i="4"/>
  <c r="V38" i="4"/>
  <c r="T38" i="4"/>
  <c r="W42" i="4"/>
  <c r="V42" i="4"/>
  <c r="W55" i="4"/>
  <c r="V55" i="4"/>
  <c r="U55" i="4"/>
  <c r="W53" i="4"/>
  <c r="U53" i="4"/>
  <c r="T53" i="4"/>
  <c r="T35" i="4"/>
  <c r="U35" i="4"/>
  <c r="W57" i="4"/>
  <c r="V57" i="4"/>
  <c r="U57" i="4"/>
  <c r="W37" i="4"/>
  <c r="V37" i="4"/>
  <c r="T37" i="4"/>
  <c r="V53" i="4" l="1"/>
  <c r="T52" i="4"/>
  <c r="T55" i="4"/>
</calcChain>
</file>

<file path=xl/sharedStrings.xml><?xml version="1.0" encoding="utf-8"?>
<sst xmlns="http://schemas.openxmlformats.org/spreadsheetml/2006/main" count="585" uniqueCount="307">
  <si>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</si>
  <si>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</si>
  <si>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</si>
  <si>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</si>
  <si>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</si>
  <si>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</si>
  <si>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</si>
  <si>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</si>
  <si>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</si>
  <si>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</si>
  <si>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</si>
  <si>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</si>
  <si>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</si>
  <si>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</si>
  <si>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</si>
  <si>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</si>
  <si>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</si>
  <si>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</si>
  <si>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</si>
  <si>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</si>
  <si>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</si>
  <si>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</si>
  <si>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</si>
  <si>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</si>
  <si>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</si>
  <si>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</si>
  <si>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</si>
  <si>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</si>
  <si>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</si>
  <si>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</si>
  <si>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</si>
  <si>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</si>
  <si>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</si>
  <si>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</si>
  <si>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</si>
  <si>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</si>
  <si>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</si>
  <si>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</si>
  <si>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</si>
  <si>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</si>
  <si>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</si>
  <si>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</si>
  <si>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</si>
  <si>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</si>
  <si>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</si>
  <si>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</si>
  <si>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</si>
  <si>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</si>
  <si>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</si>
  <si>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</si>
  <si>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</si>
  <si>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</si>
  <si>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</si>
  <si>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</si>
  <si>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</si>
  <si>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</si>
  <si>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</si>
  <si>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</si>
  <si>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</si>
  <si>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</si>
  <si>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</si>
  <si>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</si>
  <si>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</si>
  <si>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</si>
  <si>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</si>
  <si>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</si>
  <si>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</si>
  <si>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</si>
  <si>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</si>
  <si>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</si>
  <si>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</si>
  <si>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</si>
  <si>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</si>
  <si>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</si>
  <si>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</si>
  <si>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</si>
  <si>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</si>
  <si>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</si>
  <si>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</si>
  <si>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</si>
  <si>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</si>
  <si>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</si>
  <si>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</si>
  <si>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</si>
  <si>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</si>
  <si>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</si>
  <si>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</si>
  <si>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</si>
  <si>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</si>
  <si>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</si>
  <si>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</si>
  <si>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</si>
  <si>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</si>
  <si>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</si>
  <si>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</si>
  <si>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</si>
  <si>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</si>
  <si>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</si>
  <si>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</si>
  <si>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</si>
  <si>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</si>
  <si>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</si>
  <si>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</si>
  <si>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</si>
  <si>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</si>
  <si>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</si>
  <si>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</si>
  <si>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</si>
  <si>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</si>
  <si>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</si>
  <si>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</si>
  <si>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</si>
  <si>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</si>
  <si>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</si>
  <si>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</si>
  <si>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</si>
  <si>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</si>
  <si>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</si>
  <si>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</si>
  <si>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</si>
  <si>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</si>
  <si>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</si>
  <si>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</si>
  <si>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</si>
  <si>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</si>
  <si>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</si>
  <si>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</si>
  <si>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</si>
  <si>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</si>
  <si>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</si>
  <si>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</si>
  <si>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</si>
  <si>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</si>
  <si>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</si>
  <si>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</si>
  <si>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</si>
  <si>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</si>
  <si>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</si>
  <si>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</si>
  <si>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</si>
  <si>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</si>
  <si>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</si>
  <si>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</si>
  <si>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</si>
  <si>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</si>
  <si>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</si>
  <si>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</si>
  <si>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</si>
  <si>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</si>
  <si>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</si>
  <si>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</si>
  <si>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</si>
  <si>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</si>
  <si>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</si>
  <si>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</si>
  <si>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</si>
  <si>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</si>
  <si>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</si>
  <si>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</si>
  <si>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</si>
  <si>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</si>
  <si>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</si>
  <si>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</si>
  <si>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</si>
  <si>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</si>
  <si>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</si>
  <si>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</si>
  <si>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</si>
  <si>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</si>
  <si>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</si>
  <si>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</si>
  <si>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</si>
  <si>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</si>
  <si>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</si>
  <si>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</si>
  <si>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</si>
  <si>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</si>
  <si>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</si>
  <si>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</si>
  <si>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</si>
  <si>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</si>
  <si>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</si>
  <si>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</si>
  <si>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</si>
  <si>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</si>
  <si>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</si>
  <si>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</si>
  <si>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</si>
  <si>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</si>
  <si>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</si>
  <si>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</si>
  <si>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</si>
  <si>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</si>
  <si>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</si>
  <si>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</si>
  <si>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</si>
  <si>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</si>
  <si>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</si>
  <si>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</si>
  <si>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</si>
  <si>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</si>
  <si>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</si>
  <si>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</si>
  <si>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</si>
  <si>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</si>
  <si>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</si>
  <si>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</si>
  <si>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</si>
  <si>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</si>
  <si>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</si>
  <si>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</si>
  <si>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</si>
  <si>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</si>
  <si>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</si>
  <si>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</si>
  <si>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</si>
  <si>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</si>
  <si>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</si>
  <si>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</si>
  <si>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</si>
  <si>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</si>
  <si>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</si>
  <si>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</si>
  <si>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</si>
  <si>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</si>
  <si>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</si>
  <si>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</si>
  <si>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</si>
  <si>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</si>
  <si>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</si>
  <si>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</si>
  <si>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</si>
  <si>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</si>
  <si>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</si>
  <si>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</si>
  <si>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</si>
  <si>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</si>
  <si>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</si>
  <si>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</si>
  <si>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</si>
  <si>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</si>
  <si>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</si>
  <si>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</si>
  <si>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</si>
  <si>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</si>
  <si>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</si>
  <si>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</si>
  <si>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</si>
  <si>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</si>
  <si>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</si>
  <si>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</si>
  <si>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</si>
  <si>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</si>
  <si>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</si>
  <si>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</si>
  <si>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</si>
  <si>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</si>
  <si>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</si>
  <si>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</si>
  <si>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</si>
  <si>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</si>
  <si>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</si>
  <si>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</si>
  <si>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</si>
  <si>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</si>
  <si>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</si>
  <si>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</si>
  <si>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</si>
  <si>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</si>
  <si>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</si>
  <si>
    <t>2378</t>
  </si>
  <si>
    <t>MESJKMX5500M</t>
  </si>
  <si>
    <t>MESIN LABEL HARGA JOYKO MX-5500M (8 DIGITS, 1 LINE)</t>
  </si>
  <si>
    <t>4835</t>
  </si>
  <si>
    <t>STAJKHD10CL</t>
  </si>
  <si>
    <t>GUNJKSC848</t>
  </si>
  <si>
    <t>STAPLER JOYKO HD-10CL</t>
  </si>
  <si>
    <t>GUNTING JOYKO SC-848</t>
  </si>
  <si>
    <t>2380</t>
  </si>
  <si>
    <t>4840</t>
  </si>
  <si>
    <t>ISIJKPL11</t>
  </si>
  <si>
    <t>ISI PENSIL 2B 2.0 MM JOYKO PL-11</t>
  </si>
  <si>
    <t>ISIJKPL10</t>
  </si>
  <si>
    <t>ISI PENSIL 2B 2.0 MM JOYKO PL-10</t>
  </si>
  <si>
    <t>2388</t>
  </si>
  <si>
    <t>TIPKENKE01</t>
  </si>
  <si>
    <t>CORRECTION FLUID KENKO KE-01</t>
  </si>
  <si>
    <t>PENKENK1HITAM</t>
  </si>
  <si>
    <t>GEL PEN KENKO K-1 HITAM</t>
  </si>
  <si>
    <t>4993</t>
  </si>
  <si>
    <t>STASDI1123</t>
  </si>
  <si>
    <t>STAPLER SDI 1123</t>
  </si>
  <si>
    <t>TIPKENKE108</t>
  </si>
  <si>
    <t>CORRECTION FLUID KENKO KE-108</t>
  </si>
  <si>
    <t>LEMJKGS104</t>
  </si>
  <si>
    <t>LEM STICK JOYKO 15 GR GS-104 TG (ANIMAL KINGDOM) isi 24 pc</t>
  </si>
  <si>
    <t>2397</t>
  </si>
  <si>
    <t>2653</t>
  </si>
  <si>
    <t>PENJKGP212</t>
  </si>
  <si>
    <t>GEL PEN JOYKO GP-212 I-DIAMOND</t>
  </si>
  <si>
    <t>2655</t>
  </si>
  <si>
    <t>STAKENHD10</t>
  </si>
  <si>
    <t>STAPLER KENKO HD-10</t>
  </si>
  <si>
    <t>PENJKBP338</t>
  </si>
  <si>
    <t>BALLPEN JOYKO BP-338 VOCUS HITAM</t>
  </si>
  <si>
    <t>CUTKENA300A</t>
  </si>
  <si>
    <t>CUTTER 9 MM KENKO A-300 (KECIL)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</si>
</sst>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4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3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31.686477314812" createdVersion="5" refreshedVersion="5" minRefreshableVersion="3" recordCount="260">
  <cacheSource type="worksheet">
    <worksheetSource name="Table1" r:id="rId2"/>
  </cacheSource>
  <cacheFields count="32">
    <cacheField name="//" numFmtId="0">
      <sharedItems containsMixedTypes="1" containsNumber="1" containsInteger="1" minValue="3" maxValue="113" count="39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  <n v="89"/>
        <n v="92"/>
        <n v="95"/>
        <n v="98"/>
        <n v="100"/>
        <n v="104"/>
        <n v="107"/>
        <n v="110"/>
        <n v="113"/>
        <n v="91" u="1"/>
        <n v="99" u="1"/>
        <n v="94" u="1"/>
        <n v="97" u="1"/>
        <n v="101" u="1"/>
      </sharedItems>
    </cacheField>
    <cacheField name="h_No. Invoice :" numFmtId="0">
      <sharedItems containsMixedTypes="1" containsNumber="1" containsInteger="1" minValue="23070001" maxValue="23070033"/>
    </cacheField>
    <cacheField name="Tgl Invoice :" numFmtId="164">
      <sharedItems containsDate="1" containsMixedTypes="1" minDate="2023-07-04T00:00:00" maxDate="2023-07-25T00:00:00"/>
    </cacheField>
    <cacheField name="H_TGL" numFmtId="1">
      <sharedItems containsString="0" containsBlank="1" containsNumber="1" containsInteger="1" minValue="4" maxValue="24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2" maxValue="7776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00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888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113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432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38880" maxValue="31500000"/>
    </cacheField>
    <cacheField name="Total Invoice" numFmtId="43">
      <sharedItems containsMixedTypes="1" containsNumber="1" minValue="57888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70025"/>
    <d v="2023-07-17T00:00:00"/>
    <n v="17"/>
    <s v="KO"/>
    <s v="4993"/>
    <s v="ANUGERAH"/>
    <s v="AM 23070025"/>
    <s v="KO 4993"/>
    <s v="CV PELITA JAYA (ANUGERAH SEJAHTERA) PURWOKERTO"/>
    <n v="20"/>
    <s v="LSN"/>
    <n v="1"/>
    <s v="STASDI1123"/>
    <s v="STAPLER SDI 1123"/>
    <s v="STAPLER SDI 1123"/>
    <n v="300000"/>
    <n v="0.125"/>
    <m/>
    <n v="5250000"/>
    <s v="NOVI / YO"/>
    <m/>
    <n v="89"/>
    <n v="2"/>
    <n v="6000000"/>
    <n v="750000"/>
    <n v="0"/>
    <n v="750000"/>
    <n v="5250000"/>
    <n v="8217300"/>
    <m/>
    <s v="STAPLER SDI 1123LSN3000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9"/>
    <n v="2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70026"/>
    <d v="2023-07-20T00:00:00"/>
    <n v="20"/>
    <s v="G"/>
    <s v="2378"/>
    <s v="REJOAGUNG"/>
    <s v="AM 23070026"/>
    <s v="G 2378"/>
    <s v="LILY JULIAWATI (REJO AGUNG) JOMBANG"/>
    <n v="300"/>
    <s v="GRS"/>
    <n v="10"/>
    <s v="PENJKP88"/>
    <s v="PENSIL JOYKO 2B P-88"/>
    <s v="PENSIL JOYKO 2B P-88"/>
    <n v="104400"/>
    <n v="0.125"/>
    <m/>
    <n v="27405000"/>
    <s v="NOVI / CONDRO"/>
    <m/>
    <n v="92"/>
    <n v="2"/>
    <n v="31320000"/>
    <n v="3915000"/>
    <n v="0"/>
    <n v="3915000"/>
    <n v="27405000"/>
    <n v="28113750"/>
    <m/>
    <s v="PENSIL JOYKO 2B P-88GRS104400"/>
  </r>
  <r>
    <x v="1"/>
    <s v="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92"/>
    <n v="2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70027"/>
    <d v="2023-07-20T00:00:00"/>
    <n v="20"/>
    <s v="KO"/>
    <s v="4835"/>
    <s v="LANCAR"/>
    <s v="AM 23070027"/>
    <s v="KO 4835"/>
    <s v="CV LANCAR JAYA SENTOSA MALANG"/>
    <n v="1200"/>
    <s v="PCS"/>
    <n v="5"/>
    <s v="STAJKHD10CL"/>
    <s v="STAPLER JOYKO HD-10CL"/>
    <s v="STAPLER JOYKO HD-10CL"/>
    <n v="7000"/>
    <n v="0.125"/>
    <m/>
    <n v="7350000"/>
    <s v="NOVI / CONDRO"/>
    <m/>
    <n v="95"/>
    <n v="2"/>
    <n v="8400000"/>
    <n v="1050000"/>
    <n v="0"/>
    <n v="1050000"/>
    <n v="7350000"/>
    <n v="8578500"/>
    <m/>
    <s v="STAPLER JOYKO HD-10CLPCS7000"/>
  </r>
  <r>
    <x v="1"/>
    <s v=""/>
    <s v=""/>
    <m/>
    <m/>
    <m/>
    <m/>
    <s v=""/>
    <s v=" "/>
    <s v=""/>
    <n v="144"/>
    <s v="PCS"/>
    <n v="1"/>
    <s v="GUNJKSC848"/>
    <s v="GUNTING JOYKO SC-848"/>
    <s v="GUNTING JOYKO SC-848"/>
    <n v="9750"/>
    <n v="0.125"/>
    <m/>
    <n v="1228500"/>
    <m/>
    <m/>
    <n v="95"/>
    <n v="2"/>
    <n v="1404000"/>
    <n v="175500"/>
    <n v="0"/>
    <n v="175500"/>
    <n v="1228500"/>
    <s v=""/>
    <m/>
    <s v="GUNTING JOYKO SC-848PCS97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70028"/>
    <d v="2023-07-21T00:00:00"/>
    <n v="21"/>
    <s v="KO"/>
    <s v="2380"/>
    <s v="ANUGERAH"/>
    <s v="AM 23070028"/>
    <s v="KO 238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98"/>
    <n v="1"/>
    <n v="4560000"/>
    <n v="615600"/>
    <n v="0"/>
    <n v="615600"/>
    <n v="3944400"/>
    <n v="3944400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70029"/>
    <d v="2023-07-22T00:00:00"/>
    <n v="22"/>
    <s v="KO"/>
    <s v="2388"/>
    <s v="BENDAN"/>
    <s v="AM 23070029"/>
    <s v="KO 2388"/>
    <s v="HARNOYO (BENDAN) PEKALONGAN"/>
    <n v="36"/>
    <s v="LSN"/>
    <n v="1"/>
    <s v="TIPKENKE01"/>
    <s v="CORRECTION FLUID KENKO KE-01"/>
    <s v="CORRECTION FLUID KENKO KE-01"/>
    <n v="54300"/>
    <n v="0.14000000000000001"/>
    <m/>
    <n v="1681128"/>
    <s v="NOVI / CONDRO"/>
    <m/>
    <n v="100"/>
    <n v="2"/>
    <n v="1954800"/>
    <n v="273672"/>
    <n v="0"/>
    <n v="273672"/>
    <n v="1681128"/>
    <n v="6585192"/>
    <m/>
    <s v="CORRECTION FLUID KENKO KE-01LSN54300"/>
  </r>
  <r>
    <x v="1"/>
    <s v=""/>
    <s v=""/>
    <m/>
    <m/>
    <m/>
    <m/>
    <s v=""/>
    <s v=" "/>
    <s v=""/>
    <n v="144"/>
    <s v="LSN"/>
    <n v="1"/>
    <s v="PENKENK1HITAM"/>
    <s v="GEL PEN KENKO K-1 HITAM"/>
    <s v="GEL PEN KENKO K-1 HITAM"/>
    <n v="39600"/>
    <n v="0.14000000000000001"/>
    <m/>
    <n v="4904064"/>
    <m/>
    <m/>
    <n v="100"/>
    <n v="2"/>
    <n v="5702400"/>
    <n v="798336.00000000012"/>
    <n v="0"/>
    <n v="798336.00000000012"/>
    <n v="4904064"/>
    <s v=""/>
    <m/>
    <s v="GEL PEN KENKO K-1 HITAMLSN3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70030"/>
    <d v="2023-07-24T00:00:00"/>
    <n v="24"/>
    <s v="KO"/>
    <s v="4840"/>
    <s v="LANCAR"/>
    <s v="AM 23070030"/>
    <s v="KO 4840"/>
    <s v="CV LANCAR JAYA SENTOSA MALANG"/>
    <n v="144"/>
    <s v="LSN"/>
    <n v="2"/>
    <s v="ISIJKPL11"/>
    <s v="ISI PENSIL 2B 2.0 MM JOYKO PL-11"/>
    <s v="ISI PENSIL 2B 2.0 MM JOYKO PL-11"/>
    <n v="37200"/>
    <n v="0.125"/>
    <m/>
    <n v="4687200"/>
    <s v="NOVI / CONDRO"/>
    <m/>
    <n v="104"/>
    <n v="2"/>
    <n v="5356800"/>
    <n v="669600"/>
    <n v="0"/>
    <n v="669600"/>
    <n v="4687200"/>
    <n v="7182000"/>
    <m/>
    <s v="ISI PENSIL 2B 2.0 MM JOYKO PL-11LSN37200"/>
  </r>
  <r>
    <x v="1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104"/>
    <n v="2"/>
    <n v="2851200"/>
    <n v="356400"/>
    <n v="0"/>
    <n v="356400"/>
    <n v="24948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70031"/>
    <d v="2023-07-24T00:00:00"/>
    <n v="24"/>
    <s v="G"/>
    <s v="2397"/>
    <s v="REJOAGUNG"/>
    <s v="AM 23070031"/>
    <s v="G 2397"/>
    <s v="LILY JULIAWATI (REJO AGUNG) JOMBANG"/>
    <n v="7776"/>
    <s v="PCS"/>
    <n v="9"/>
    <s v="LEMJKGS104"/>
    <s v="LEM STICK JOYKO 15 GR GS-104 TG (ANIMAL KINGDOM) isi 24 pc"/>
    <s v="LEM STICK JOYKO 15 GR GS-104 TG (ANIMAL KINGDOM) isi 24 pc"/>
    <n v="2450"/>
    <n v="0.125"/>
    <m/>
    <n v="16669800"/>
    <s v="NOVI / CONDRO"/>
    <m/>
    <n v="107"/>
    <n v="2"/>
    <n v="19051200"/>
    <n v="2381400"/>
    <n v="0"/>
    <n v="2381400"/>
    <n v="16669800"/>
    <n v="18463550"/>
    <m/>
    <s v="LEM STICK JOYKO 15 GR GS-104 TG (ANIMAL KINGDOM) isi 24 pcPCS2450"/>
  </r>
  <r>
    <x v="1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07"/>
    <n v="2"/>
    <n v="2050000"/>
    <n v="256250"/>
    <n v="0"/>
    <n v="256250"/>
    <n v="1793750"/>
    <s v=""/>
    <m/>
    <s v="LABEL HARGA JOYKO LB-2RL (1 LINE PUTIH)PCS20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70032"/>
    <d v="2023-07-24T00:00:00"/>
    <n v="24"/>
    <s v="G"/>
    <s v="2653"/>
    <s v="nikisae"/>
    <s v="AM 23070032"/>
    <s v="G 2653"/>
    <s v="GUNAWAN HARTONO KUSUMA ( NIKI SAE ) TULUNG AGUNG"/>
    <n v="144"/>
    <s v="LSN"/>
    <n v="1"/>
    <s v="PENJKGP212"/>
    <s v="GEL PEN JOYKO GP-212 I-DIAMOND"/>
    <s v="GEL PEN JOYKO GP-212 I-DIAMOND"/>
    <n v="21600"/>
    <n v="0.125"/>
    <m/>
    <n v="2721600"/>
    <s v="NOVI / CONDRO"/>
    <m/>
    <n v="110"/>
    <n v="2"/>
    <n v="3110400"/>
    <n v="388800"/>
    <n v="0"/>
    <n v="388800"/>
    <n v="2721600"/>
    <n v="7172550"/>
    <m/>
    <s v="GEL PEN JOYKO GP-212 I-DIAMONDLSN21600"/>
  </r>
  <r>
    <x v="1"/>
    <s v=""/>
    <s v=""/>
    <m/>
    <m/>
    <m/>
    <m/>
    <s v=""/>
    <s v=" "/>
    <s v=""/>
    <n v="108"/>
    <s v="LSN"/>
    <n v="3"/>
    <s v="TIPKENKE108"/>
    <s v="CORRECTION FLUID KENKO KE-108"/>
    <s v="CORRECTION FLUID KENKO KE-108"/>
    <n v="47100"/>
    <n v="0.125"/>
    <m/>
    <n v="4450950"/>
    <m/>
    <m/>
    <n v="110"/>
    <n v="2"/>
    <n v="5086800"/>
    <n v="635850"/>
    <n v="0"/>
    <n v="635850"/>
    <n v="445095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70033"/>
    <d v="2023-07-24T00:00:00"/>
    <n v="24"/>
    <s v="KO"/>
    <s v="2655"/>
    <s v="ANUGERAH"/>
    <s v="AM 23070033"/>
    <s v="KO 2655"/>
    <s v="CV PELITA JAYA (ANUGERAH SEJAHTERA) PURWOKERTO"/>
    <n v="432"/>
    <s v="LSN"/>
    <n v="3"/>
    <s v="PWJK12WPANJANG"/>
    <s v="PENSIL WARNA JOYKO CP-12PB (PANJANG)"/>
    <s v="PENSIL WARNA JOYKO CP-12PB (PANJANG)"/>
    <n v="10600"/>
    <n v="0.13500000000000001"/>
    <m/>
    <n v="3961008"/>
    <s v="NOVI / CONDRO"/>
    <m/>
    <n v="113"/>
    <n v="5"/>
    <n v="4579200"/>
    <n v="618192"/>
    <n v="0"/>
    <n v="618192"/>
    <n v="3961008"/>
    <n v="16248852"/>
    <m/>
    <s v="PENSIL WARNA JOYKO CP-12PB (PANJANG)LSN10600"/>
  </r>
  <r>
    <x v="1"/>
    <s v=""/>
    <s v=""/>
    <m/>
    <m/>
    <m/>
    <m/>
    <s v=""/>
    <s v=" "/>
    <s v=""/>
    <n v="60"/>
    <s v="LSN"/>
    <n v="3"/>
    <s v="STAKENHD10"/>
    <s v="STAPLER KENKO HD-10"/>
    <s v="STAPLER KENKO HD-10"/>
    <n v="93000"/>
    <n v="0.13500000000000001"/>
    <m/>
    <n v="4826700"/>
    <m/>
    <m/>
    <n v="113"/>
    <n v="5"/>
    <n v="5580000"/>
    <n v="753300"/>
    <n v="0"/>
    <n v="753300"/>
    <n v="4826700"/>
    <s v=""/>
    <m/>
    <s v="STAPLER KENKO HD-10LSN93000"/>
  </r>
  <r>
    <x v="1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113"/>
    <n v="5"/>
    <n v="3420000"/>
    <n v="461700.00000000006"/>
    <n v="0"/>
    <n v="461700.00000000006"/>
    <n v="2958300"/>
    <s v=""/>
    <m/>
    <s v="CUTTER 9 MM KENKO A-300 (KECIL)LSN57000"/>
  </r>
  <r>
    <x v="1"/>
    <s v="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113"/>
    <n v="5"/>
    <n v="1814400"/>
    <n v="244944.00000000003"/>
    <n v="0"/>
    <n v="244944.00000000003"/>
    <n v="1569456"/>
    <s v=""/>
    <m/>
    <s v="BALLPEN JOYKO BP-338 VOCUS HITAMLSN126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3500000000000001"/>
    <m/>
    <n v="2933388"/>
    <m/>
    <m/>
    <n v="113"/>
    <n v="5"/>
    <n v="3391200"/>
    <n v="457812.00000000006"/>
    <n v="0"/>
    <n v="457812.00000000006"/>
    <n v="2933388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9" firstHeaderRow="1" firstDataRow="1" firstDataCol="1"/>
  <pivotFields count="32">
    <pivotField axis="axisRow" showAll="0" sortType="ascending">
      <items count="40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4"/>
        <item x="26"/>
        <item m="1" x="36"/>
        <item x="27"/>
        <item m="1" x="37"/>
        <item x="28"/>
        <item m="1" x="35"/>
        <item x="29"/>
        <item m="1" x="38"/>
        <item x="30"/>
        <item x="31"/>
        <item x="32"/>
        <item x="33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30"/>
    </i>
    <i>
      <x v="32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formats count="1">
    <format dxfId="65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3" totalsRowCount="1" headerRowDxfId="102" dataDxfId="101" totalsRowDxfId="100">
  <autoFilter ref="A2:AF262"/>
  <tableColumns count="32">
    <tableColumn id="16" name="//" dataDxfId="99" totalsRowDxfId="32">
      <calculatedColumnFormula>IF(Table1[[#This Row],[No. Invoice :]]="","",ROW())</calculatedColumnFormula>
    </tableColumn>
    <tableColumn id="18" name="h_No. Invoice :" dataDxfId="98" totalsRowDxfId="31">
      <calculatedColumnFormula>IF(Table1[h_Kode Sales :_1]="","",B$1+COUNT(B$2:B2))</calculatedColumnFormula>
    </tableColumn>
    <tableColumn id="2" name="Tgl Invoice :" dataDxfId="97" totalsRowDxfId="30">
      <calculatedColumnFormula>IF(Table1[[#This Row],[H_TGL]]="","",Table1[[#This Row],[H_TGL]]+C$1-1)</calculatedColumnFormula>
    </tableColumn>
    <tableColumn id="32" name="H_TGL" dataDxfId="96" totalsRowDxfId="29"/>
    <tableColumn id="17" name="h_Kode Sales :_1" dataDxfId="95" totalsRowDxfId="28"/>
    <tableColumn id="19" name="h_Kode Sales :_2" dataDxfId="94" totalsRowDxfId="27"/>
    <tableColumn id="20" name="h_toko" dataDxfId="93" totalsRowDxfId="26"/>
    <tableColumn id="1" name="No. Invoice :" dataDxfId="92" totalsRowDxfId="25">
      <calculatedColumnFormula>IF(Table1[[#This Row],[h_No. Invoice :]]="","",CONCATENATE("AM"," ",Table1[[#This Row],[h_No. Invoice :]]))</calculatedColumnFormula>
    </tableColumn>
    <tableColumn id="3" name="Kode Sales :" dataDxfId="91" totalsRowDxfId="24">
      <calculatedColumnFormula>CONCATENATE(UPPER(Table1[[#This Row],[h_Kode Sales :_1]])," ",Table1[[#This Row],[h_Kode Sales :_2]])</calculatedColumnFormula>
    </tableColumn>
    <tableColumn id="4" name="Toko" dataDxfId="90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89" totalsRowDxfId="22"/>
    <tableColumn id="6" name="Unit" dataDxfId="88" totalsRowDxfId="21"/>
    <tableColumn id="7" name="C" dataDxfId="87" totalsRowDxfId="20"/>
    <tableColumn id="8" name="h_Item Description" dataDxfId="86" totalsRowDxfId="19"/>
    <tableColumn id="10" name="Column1" dataDxfId="85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4" totalsRowDxfId="17"/>
    <tableColumn id="11" name="Unit Price" dataDxfId="83" totalsRowDxfId="16"/>
    <tableColumn id="12" name="Disc 1" dataDxfId="82" totalsRowDxfId="15"/>
    <tableColumn id="13" name="Disc 2" dataDxfId="81" totalsRowDxfId="14"/>
    <tableColumn id="23" name="Amount" dataDxfId="80" totalsRowDxfId="13">
      <calculatedColumnFormula>Table1[[#This Row],[h_hargasetelahdiskon]]</calculatedColumnFormula>
    </tableColumn>
    <tableColumn id="14" name="pembuat nota :" dataDxfId="79" totalsRowDxfId="12"/>
    <tableColumn id="15" name="edited :" dataDxfId="78" totalsRowDxfId="11"/>
    <tableColumn id="21" name="h_id" dataDxfId="77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6" totalsRowDxfId="9">
      <calculatedColumnFormula>IF(Table1[[#This Row],[h_id]]="","",COUNTIF(Table1[h_id],Table1[[#This Row],[h_id]]))</calculatedColumnFormula>
    </tableColumn>
    <tableColumn id="24" name="h_hargasebelumdiskon" dataDxfId="75" totalsRowDxfId="8">
      <calculatedColumnFormula>IF(Table1[Item Description]="","",Table1[[#This Row],[Qty]]*Table1[[#This Row],[Unit Price]])</calculatedColumnFormula>
    </tableColumn>
    <tableColumn id="31" name="h_disc 1" dataDxfId="74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3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2" totalsRowDxfId="5">
      <calculatedColumnFormula>IF(Table1[Item Description]="","",Table1[[#This Row],[h_disc 1]]+Table1[[#This Row],[h_disc 2]])</calculatedColumnFormula>
    </tableColumn>
    <tableColumn id="26" name="h_hargasetelahdiskon" dataDxfId="71" totalsRowDxfId="4">
      <calculatedColumnFormula>IF(Table1[Item Description]="","",Table1[[#This Row],[h_hargasebelumdiskon]]-Table1[[#This Row],[h_diskon]])</calculatedColumnFormula>
    </tableColumn>
    <tableColumn id="27" name="Total Invoice" dataDxfId="70" totalsRowDxfId="3">
      <calculatedColumnFormula>IF(Table1[//]="","",SUMIF(Table1[h_id],Table1[h_id],Table1[h_hargasetelahdiskon]))</calculatedColumnFormula>
    </tableColumn>
    <tableColumn id="28" name="KETERANGAN" dataDxfId="69" totalsRowDxfId="2"/>
    <tableColumn id="29" name="H_A1" dataDxfId="68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64">
  <autoFilter ref="C4:O57"/>
  <tableColumns count="13">
    <tableColumn id="1" name="//" totalsRowLabel="Total" dataDxfId="63">
      <calculatedColumnFormula>IF(ROW()-(COUNTBLANK($C$1:$C$3)+1)&lt;=jNota,A5,"")</calculatedColumnFormula>
    </tableColumn>
    <tableColumn id="2" name="No. Invoice :" dataDxfId="62">
      <calculatedColumnFormula>IF(pajak[[#This Row],[//]]="","",INDEX(Table1[No. Invoice :],pajak[//]-offset))</calculatedColumnFormula>
    </tableColumn>
    <tableColumn id="3" name="Tgl Invoice :" dataDxfId="61">
      <calculatedColumnFormula>IF(pajak[[#This Row],[//]]="","",INDEX(Table1[Tgl Invoice :],pajak[//]-offset))</calculatedColumnFormula>
    </tableColumn>
    <tableColumn id="4" name="Kode Sales :" dataDxfId="60">
      <calculatedColumnFormula>IF(pajak[[#This Row],[//]]="","",INDEX(Table1[Kode Sales :],pajak[//]-offset))</calculatedColumnFormula>
    </tableColumn>
    <tableColumn id="5" name="Toko" dataDxfId="59">
      <calculatedColumnFormula>IF(pajak[[#This Row],[//]]="","",INDEX(Table1[Toko],pajak[//]-offset))</calculatedColumnFormula>
    </tableColumn>
    <tableColumn id="6" name="Total" totalsRowFunction="sum" dataDxfId="58" totalsRowDxfId="57">
      <calculatedColumnFormula>IF(pajak[[#This Row],[//]]="","",SUMIF(Table1[h_id],pajak[[#This Row],[//]],Table1[h_hargasebelumdiskon]))</calculatedColumnFormula>
    </tableColumn>
    <tableColumn id="7" name="Diskon" totalsRowFunction="sum" dataDxfId="56" totalsRowDxfId="55">
      <calculatedColumnFormula>IF(pajak[[#This Row],[//]]="","",SUMIF(Table1[h_id],pajak[[#This Row],[//]],Table1[h_diskon]))</calculatedColumnFormula>
    </tableColumn>
    <tableColumn id="8" name="Sub Total" totalsRowFunction="sum" dataDxfId="54" totalsRowDxfId="53">
      <calculatedColumnFormula>IF(pajak[[#This Row],[//]]="","",SUMIF(Table1[h_id],pajak[[#This Row],[//]],Table1[h_hargasetelahdiskon]))</calculatedColumnFormula>
    </tableColumn>
    <tableColumn id="9" name="PPN 11%" totalsRowFunction="sum" dataDxfId="52" totalsRowDxfId="51">
      <calculatedColumnFormula>IF(pajak[//]="","",pajak[[#This Row],[Sub Total]]/1.11*11%)</calculatedColumnFormula>
    </tableColumn>
    <tableColumn id="10" name="Total Invoice" totalsRowFunction="sum" dataDxfId="50" totalsRowDxfId="49">
      <calculatedColumnFormula>pajak[[#This Row],[Sub Total]]</calculatedColumnFormula>
    </tableColumn>
    <tableColumn id="14" name="pembuat nota" dataDxfId="48">
      <calculatedColumnFormula>IF(pajak[[#This Row],[//]]="","",INDEX(Table1[pembuat nota :],pajak[//]-offset))</calculatedColumnFormula>
    </tableColumn>
    <tableColumn id="15" name="edited" dataDxfId="47">
      <calculatedColumnFormula>IF(pajak[[#This Row],[//]]="","",IF(INDEX(Table1[edited :],pajak[//]-offset)="","",INDEX(Table1[edited :],pajak[//]-offset)))</calculatedColumnFormula>
    </tableColumn>
    <tableColumn id="12" name="4" dataDxfId="4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5">
  <autoFilter ref="Q4:W57"/>
  <tableColumns count="7">
    <tableColumn id="8" name="AM" dataDxfId="44">
      <calculatedColumnFormula>Table4[[#Headers],[AM]]</calculatedColumnFormula>
    </tableColumn>
    <tableColumn id="2" name="---" dataDxfId="43">
      <calculatedColumnFormula>R$3+ROW()-5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3"/>
  <sheetViews>
    <sheetView topLeftCell="K100" zoomScale="85" zoomScaleNormal="85" workbookViewId="0">
      <selection activeCell="Q115" sqref="Q115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37.140625" style="281" bestFit="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>IF(Table1[[#This Row],[No. Invoice :]]="","",ROW())</f>
        <v>3</v>
      </c>
      <c r="B3" s="288">
        <f>IF(Table1[h_Kode Sales :_1]="","",B$1+COUNT(B$2:B2))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>IF(Table1[[#This Row],[No. Invoice :]]="","",ROW())</f>
        <v/>
      </c>
      <c r="B4" s="288" t="str">
        <f>IF(Table1[h_Kode Sales :_1]="","",B$1+COUNT(B$2:B3))</f>
        <v/>
      </c>
      <c r="C4" s="282" t="str">
        <f>IF(Table1[[#This Row],[H_TGL]]="","",Table1[[#This Row],[H_TGL]]+C$1-1)</f>
        <v/>
      </c>
      <c r="H4" s="288" t="str">
        <f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>IF(Table1[[#This Row],[No. Invoice :]]="","",ROW())</f>
        <v/>
      </c>
      <c r="B5" s="288" t="str">
        <f>IF(Table1[h_Kode Sales :_1]="","",B$1+COUNT(B$2:B4))</f>
        <v/>
      </c>
      <c r="C5" s="282" t="str">
        <f>IF(Table1[[#This Row],[H_TGL]]="","",Table1[[#This Row],[H_TGL]]+C$1-1)</f>
        <v/>
      </c>
      <c r="H5" s="288" t="str">
        <f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>IF(Table1[[#This Row],[No. Invoice :]]="","",ROW())</f>
        <v>6</v>
      </c>
      <c r="B6" s="288">
        <f>IF(Table1[h_Kode Sales :_1]="","",B$1+COUNT(B$2:B5))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>IF(Table1[[#This Row],[No. Invoice :]]="","",ROW())</f>
        <v/>
      </c>
      <c r="B7" s="288" t="str">
        <f>IF(Table1[h_Kode Sales :_1]="","",B$1+COUNT(B$2:B6))</f>
        <v/>
      </c>
      <c r="C7" s="282" t="str">
        <f>IF(Table1[[#This Row],[H_TGL]]="","",Table1[[#This Row],[H_TGL]]+C$1-1)</f>
        <v/>
      </c>
      <c r="H7" s="288" t="str">
        <f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>IF(Table1[[#This Row],[No. Invoice :]]="","",ROW())</f>
        <v/>
      </c>
      <c r="B8" s="288" t="str">
        <f>IF(Table1[h_Kode Sales :_1]="","",B$1+COUNT(B$2:B7))</f>
        <v/>
      </c>
      <c r="C8" s="282" t="str">
        <f>IF(Table1[[#This Row],[H_TGL]]="","",Table1[[#This Row],[H_TGL]]+C$1-1)</f>
        <v/>
      </c>
      <c r="H8" s="288" t="str">
        <f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>IF(Table1[[#This Row],[No. Invoice :]]="","",ROW())</f>
        <v>9</v>
      </c>
      <c r="B9" s="288">
        <f>IF(Table1[h_Kode Sales :_1]="","",B$1+COUNT(B$2:B8))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>IF(Table1[[#This Row],[No. Invoice :]]="","",ROW())</f>
        <v/>
      </c>
      <c r="B10" s="288" t="str">
        <f>IF(Table1[h_Kode Sales :_1]="","",B$1+COUNT(B$2:B9))</f>
        <v/>
      </c>
      <c r="C10" s="282" t="str">
        <f>IF(Table1[[#This Row],[H_TGL]]="","",Table1[[#This Row],[H_TGL]]+C$1-1)</f>
        <v/>
      </c>
      <c r="H10" s="288" t="str">
        <f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>IF(Table1[[#This Row],[No. Invoice :]]="","",ROW())</f>
        <v/>
      </c>
      <c r="B11" s="288" t="str">
        <f>IF(Table1[h_Kode Sales :_1]="","",B$1+COUNT(B$2:B10))</f>
        <v/>
      </c>
      <c r="C11" s="282" t="str">
        <f>IF(Table1[[#This Row],[H_TGL]]="","",Table1[[#This Row],[H_TGL]]+C$1-1)</f>
        <v/>
      </c>
      <c r="H11" s="288" t="str">
        <f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>IF(Table1[[#This Row],[No. Invoice :]]="","",ROW())</f>
        <v/>
      </c>
      <c r="B12" s="288" t="str">
        <f>IF(Table1[h_Kode Sales :_1]="","",B$1+COUNT(B$2:B11))</f>
        <v/>
      </c>
      <c r="C12" s="282" t="str">
        <f>IF(Table1[[#This Row],[H_TGL]]="","",Table1[[#This Row],[H_TGL]]+C$1-1)</f>
        <v/>
      </c>
      <c r="H12" s="288" t="str">
        <f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>IF(Table1[[#This Row],[No. Invoice :]]="","",ROW())</f>
        <v>13</v>
      </c>
      <c r="B13" s="288">
        <f>IF(Table1[h_Kode Sales :_1]="","",B$1+COUNT(B$2:B12))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>IF(Table1[[#This Row],[No. Invoice :]]="","",ROW())</f>
        <v/>
      </c>
      <c r="B14" s="288" t="str">
        <f>IF(Table1[h_Kode Sales :_1]="","",B$1+COUNT(B$2:B13))</f>
        <v/>
      </c>
      <c r="C14" s="282" t="str">
        <f>IF(Table1[[#This Row],[H_TGL]]="","",Table1[[#This Row],[H_TGL]]+C$1-1)</f>
        <v/>
      </c>
      <c r="H14" s="288" t="str">
        <f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>IF(Table1[[#This Row],[No. Invoice :]]="","",ROW())</f>
        <v/>
      </c>
      <c r="B15" s="288" t="str">
        <f>IF(Table1[h_Kode Sales :_1]="","",B$1+COUNT(B$2:B14))</f>
        <v/>
      </c>
      <c r="C15" s="282" t="str">
        <f>IF(Table1[[#This Row],[H_TGL]]="","",Table1[[#This Row],[H_TGL]]+C$1-1)</f>
        <v/>
      </c>
      <c r="H15" s="288" t="str">
        <f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>IF(Table1[[#This Row],[No. Invoice :]]="","",ROW())</f>
        <v/>
      </c>
      <c r="B16" s="288" t="str">
        <f>IF(Table1[h_Kode Sales :_1]="","",B$1+COUNT(B$2:B15))</f>
        <v/>
      </c>
      <c r="C16" s="282" t="str">
        <f>IF(Table1[[#This Row],[H_TGL]]="","",Table1[[#This Row],[H_TGL]]+C$1-1)</f>
        <v/>
      </c>
      <c r="H16" s="288" t="str">
        <f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>IF(Table1[[#This Row],[No. Invoice :]]="","",ROW())</f>
        <v/>
      </c>
      <c r="B17" s="288" t="str">
        <f>IF(Table1[h_Kode Sales :_1]="","",B$1+COUNT(B$2:B16))</f>
        <v/>
      </c>
      <c r="C17" s="282" t="str">
        <f>IF(Table1[[#This Row],[H_TGL]]="","",Table1[[#This Row],[H_TGL]]+C$1-1)</f>
        <v/>
      </c>
      <c r="H17" s="288" t="str">
        <f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>IF(Table1[[#This Row],[No. Invoice :]]="","",ROW())</f>
        <v/>
      </c>
      <c r="B18" s="288" t="str">
        <f>IF(Table1[h_Kode Sales :_1]="","",B$1+COUNT(B$2:B17))</f>
        <v/>
      </c>
      <c r="C18" s="282" t="str">
        <f>IF(Table1[[#This Row],[H_TGL]]="","",Table1[[#This Row],[H_TGL]]+C$1-1)</f>
        <v/>
      </c>
      <c r="H18" s="288" t="str">
        <f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>IF(Table1[[#This Row],[No. Invoice :]]="","",ROW())</f>
        <v/>
      </c>
      <c r="B19" s="288" t="str">
        <f>IF(Table1[h_Kode Sales :_1]="","",B$1+COUNT(B$2:B18))</f>
        <v/>
      </c>
      <c r="C19" s="282" t="str">
        <f>IF(Table1[[#This Row],[H_TGL]]="","",Table1[[#This Row],[H_TGL]]+C$1-1)</f>
        <v/>
      </c>
      <c r="H19" s="288" t="str">
        <f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>IF(Table1[[#This Row],[No. Invoice :]]="","",ROW())</f>
        <v>20</v>
      </c>
      <c r="B20" s="288">
        <f>IF(Table1[h_Kode Sales :_1]="","",B$1+COUNT(B$2:B19))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>IF(Table1[[#This Row],[No. Invoice :]]="","",ROW())</f>
        <v/>
      </c>
      <c r="B21" s="288" t="str">
        <f>IF(Table1[h_Kode Sales :_1]="","",B$1+COUNT(B$2:B20))</f>
        <v/>
      </c>
      <c r="C21" s="282" t="str">
        <f>IF(Table1[[#This Row],[H_TGL]]="","",Table1[[#This Row],[H_TGL]]+C$1-1)</f>
        <v/>
      </c>
      <c r="H21" s="288" t="str">
        <f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>IF(Table1[[#This Row],[No. Invoice :]]="","",ROW())</f>
        <v/>
      </c>
      <c r="B22" s="288" t="str">
        <f>IF(Table1[h_Kode Sales :_1]="","",B$1+COUNT(B$2:B21))</f>
        <v/>
      </c>
      <c r="C22" s="282" t="str">
        <f>IF(Table1[[#This Row],[H_TGL]]="","",Table1[[#This Row],[H_TGL]]+C$1-1)</f>
        <v/>
      </c>
      <c r="H22" s="288" t="str">
        <f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>IF(Table1[[#This Row],[No. Invoice :]]="","",ROW())</f>
        <v/>
      </c>
      <c r="B23" s="288" t="str">
        <f>IF(Table1[h_Kode Sales :_1]="","",B$1+COUNT(B$2:B22))</f>
        <v/>
      </c>
      <c r="C23" s="282" t="str">
        <f>IF(Table1[[#This Row],[H_TGL]]="","",Table1[[#This Row],[H_TGL]]+C$1-1)</f>
        <v/>
      </c>
      <c r="H23" s="288" t="str">
        <f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>IF(Table1[[#This Row],[No. Invoice :]]="","",ROW())</f>
        <v/>
      </c>
      <c r="B24" s="288" t="str">
        <f>IF(Table1[h_Kode Sales :_1]="","",B$1+COUNT(B$2:B23))</f>
        <v/>
      </c>
      <c r="C24" s="282" t="str">
        <f>IF(Table1[[#This Row],[H_TGL]]="","",Table1[[#This Row],[H_TGL]]+C$1-1)</f>
        <v/>
      </c>
      <c r="H24" s="288" t="str">
        <f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>IF(Table1[[#This Row],[No. Invoice :]]="","",ROW())</f>
        <v>25</v>
      </c>
      <c r="B25" s="288">
        <f>IF(Table1[h_Kode Sales :_1]="","",B$1+COUNT(B$2:B24))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>IF(Table1[[#This Row],[No. Invoice :]]="","",ROW())</f>
        <v/>
      </c>
      <c r="B26" s="288" t="str">
        <f>IF(Table1[h_Kode Sales :_1]="","",B$1+COUNT(B$2:B25))</f>
        <v/>
      </c>
      <c r="C26" s="282" t="str">
        <f>IF(Table1[[#This Row],[H_TGL]]="","",Table1[[#This Row],[H_TGL]]+C$1-1)</f>
        <v/>
      </c>
      <c r="H26" s="288" t="str">
        <f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>IF(Table1[[#This Row],[No. Invoice :]]="","",ROW())</f>
        <v/>
      </c>
      <c r="B27" s="288" t="str">
        <f>IF(Table1[h_Kode Sales :_1]="","",B$1+COUNT(B$2:B26))</f>
        <v/>
      </c>
      <c r="C27" s="282" t="str">
        <f>IF(Table1[[#This Row],[H_TGL]]="","",Table1[[#This Row],[H_TGL]]+C$1-1)</f>
        <v/>
      </c>
      <c r="H27" s="288" t="str">
        <f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>IF(Table1[[#This Row],[No. Invoice :]]="","",ROW())</f>
        <v>28</v>
      </c>
      <c r="B28" s="288">
        <f>IF(Table1[h_Kode Sales :_1]="","",B$1+COUNT(B$2:B27))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>IF(Table1[[#This Row],[No. Invoice :]]="","",ROW())</f>
        <v/>
      </c>
      <c r="B29" s="288" t="str">
        <f>IF(Table1[h_Kode Sales :_1]="","",B$1+COUNT(B$2:B28))</f>
        <v/>
      </c>
      <c r="C29" s="282" t="str">
        <f>IF(Table1[[#This Row],[H_TGL]]="","",Table1[[#This Row],[H_TGL]]+C$1-1)</f>
        <v/>
      </c>
      <c r="H29" s="288" t="str">
        <f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>IF(Table1[[#This Row],[No. Invoice :]]="","",ROW())</f>
        <v>30</v>
      </c>
      <c r="B30" s="288">
        <f>IF(Table1[h_Kode Sales :_1]="","",B$1+COUNT(B$2:B29))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>IF(Table1[[#This Row],[No. Invoice :]]="","",ROW())</f>
        <v/>
      </c>
      <c r="B31" s="288" t="str">
        <f>IF(Table1[h_Kode Sales :_1]="","",B$1+COUNT(B$2:B30))</f>
        <v/>
      </c>
      <c r="C31" s="282" t="str">
        <f>IF(Table1[[#This Row],[H_TGL]]="","",Table1[[#This Row],[H_TGL]]+C$1-1)</f>
        <v/>
      </c>
      <c r="H31" s="288" t="str">
        <f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>IF(Table1[[#This Row],[No. Invoice :]]="","",ROW())</f>
        <v>32</v>
      </c>
      <c r="B32" s="288">
        <f>IF(Table1[h_Kode Sales :_1]="","",B$1+COUNT(B$2:B31))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>IF(Table1[[#This Row],[No. Invoice :]]="","",ROW())</f>
        <v/>
      </c>
      <c r="B33" s="288" t="str">
        <f>IF(Table1[h_Kode Sales :_1]="","",B$1+COUNT(B$2:B32))</f>
        <v/>
      </c>
      <c r="C33" s="282" t="str">
        <f>IF(Table1[[#This Row],[H_TGL]]="","",Table1[[#This Row],[H_TGL]]+C$1-1)</f>
        <v/>
      </c>
      <c r="H33" s="288" t="str">
        <f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>IF(Table1[[#This Row],[No. Invoice :]]="","",ROW())</f>
        <v>34</v>
      </c>
      <c r="B34" s="288">
        <f>IF(Table1[h_Kode Sales :_1]="","",B$1+COUNT(B$2:B33))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>IF(Table1[[#This Row],[No. Invoice :]]="","",ROW())</f>
        <v/>
      </c>
      <c r="B35" s="288" t="str">
        <f>IF(Table1[h_Kode Sales :_1]="","",B$1+COUNT(B$2:B34))</f>
        <v/>
      </c>
      <c r="C35" s="282" t="str">
        <f>IF(Table1[[#This Row],[H_TGL]]="","",Table1[[#This Row],[H_TGL]]+C$1-1)</f>
        <v/>
      </c>
      <c r="H35" s="288" t="str">
        <f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>IF(Table1[[#This Row],[No. Invoice :]]="","",ROW())</f>
        <v/>
      </c>
      <c r="B36" s="288" t="str">
        <f>IF(Table1[h_Kode Sales :_1]="","",B$1+COUNT(B$2:B35))</f>
        <v/>
      </c>
      <c r="C36" s="282" t="str">
        <f>IF(Table1[[#This Row],[H_TGL]]="","",Table1[[#This Row],[H_TGL]]+C$1-1)</f>
        <v/>
      </c>
      <c r="H36" s="288" t="str">
        <f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>IF(Table1[[#This Row],[No. Invoice :]]="","",ROW())</f>
        <v/>
      </c>
      <c r="B37" s="288" t="str">
        <f>IF(Table1[h_Kode Sales :_1]="","",B$1+COUNT(B$2:B36))</f>
        <v/>
      </c>
      <c r="C37" s="282" t="str">
        <f>IF(Table1[[#This Row],[H_TGL]]="","",Table1[[#This Row],[H_TGL]]+C$1-1)</f>
        <v/>
      </c>
      <c r="H37" s="288" t="str">
        <f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>IF(Table1[[#This Row],[No. Invoice :]]="","",ROW())</f>
        <v/>
      </c>
      <c r="B38" s="288" t="str">
        <f>IF(Table1[h_Kode Sales :_1]="","",B$1+COUNT(B$2:B37))</f>
        <v/>
      </c>
      <c r="C38" s="282" t="str">
        <f>IF(Table1[[#This Row],[H_TGL]]="","",Table1[[#This Row],[H_TGL]]+C$1-1)</f>
        <v/>
      </c>
      <c r="H38" s="288" t="str">
        <f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>IF(Table1[[#This Row],[No. Invoice :]]="","",ROW())</f>
        <v/>
      </c>
      <c r="B39" s="288" t="str">
        <f>IF(Table1[h_Kode Sales :_1]="","",B$1+COUNT(B$2:B38))</f>
        <v/>
      </c>
      <c r="C39" s="282" t="str">
        <f>IF(Table1[[#This Row],[H_TGL]]="","",Table1[[#This Row],[H_TGL]]+C$1-1)</f>
        <v/>
      </c>
      <c r="H39" s="288" t="str">
        <f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>IF(Table1[[#This Row],[No. Invoice :]]="","",ROW())</f>
        <v>40</v>
      </c>
      <c r="B40" s="288">
        <f>IF(Table1[h_Kode Sales :_1]="","",B$1+COUNT(B$2:B39))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>IF(Table1[[#This Row],[No. Invoice :]]="","",ROW())</f>
        <v/>
      </c>
      <c r="B41" s="288" t="str">
        <f>IF(Table1[h_Kode Sales :_1]="","",B$1+COUNT(B$2:B40))</f>
        <v/>
      </c>
      <c r="C41" s="282" t="str">
        <f>IF(Table1[[#This Row],[H_TGL]]="","",Table1[[#This Row],[H_TGL]]+C$1-1)</f>
        <v/>
      </c>
      <c r="H41" s="288" t="str">
        <f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>IF(Table1[[#This Row],[No. Invoice :]]="","",ROW())</f>
        <v>42</v>
      </c>
      <c r="B42" s="288">
        <f>IF(Table1[h_Kode Sales :_1]="","",B$1+COUNT(B$2:B41))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>IF(Table1[[#This Row],[No. Invoice :]]="","",ROW())</f>
        <v/>
      </c>
      <c r="B43" s="288" t="str">
        <f>IF(Table1[h_Kode Sales :_1]="","",B$1+COUNT(B$2:B42))</f>
        <v/>
      </c>
      <c r="C43" s="282" t="str">
        <f>IF(Table1[[#This Row],[H_TGL]]="","",Table1[[#This Row],[H_TGL]]+C$1-1)</f>
        <v/>
      </c>
      <c r="H43" s="288" t="str">
        <f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>IF(Table1[[#This Row],[No. Invoice :]]="","",ROW())</f>
        <v/>
      </c>
      <c r="B44" s="288" t="str">
        <f>IF(Table1[h_Kode Sales :_1]="","",B$1+COUNT(B$2:B43))</f>
        <v/>
      </c>
      <c r="C44" s="282" t="str">
        <f>IF(Table1[[#This Row],[H_TGL]]="","",Table1[[#This Row],[H_TGL]]+C$1-1)</f>
        <v/>
      </c>
      <c r="H44" s="288" t="str">
        <f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>IF(Table1[[#This Row],[No. Invoice :]]="","",ROW())</f>
        <v/>
      </c>
      <c r="B45" s="288" t="str">
        <f>IF(Table1[h_Kode Sales :_1]="","",B$1+COUNT(B$2:B44))</f>
        <v/>
      </c>
      <c r="C45" s="282" t="str">
        <f>IF(Table1[[#This Row],[H_TGL]]="","",Table1[[#This Row],[H_TGL]]+C$1-1)</f>
        <v/>
      </c>
      <c r="H45" s="288" t="str">
        <f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>IF(Table1[[#This Row],[No. Invoice :]]="","",ROW())</f>
        <v/>
      </c>
      <c r="B46" s="288" t="str">
        <f>IF(Table1[h_Kode Sales :_1]="","",B$1+COUNT(B$2:B45))</f>
        <v/>
      </c>
      <c r="C46" s="282" t="str">
        <f>IF(Table1[[#This Row],[H_TGL]]="","",Table1[[#This Row],[H_TGL]]+C$1-1)</f>
        <v/>
      </c>
      <c r="H46" s="288" t="str">
        <f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>IF(Table1[[#This Row],[No. Invoice :]]="","",ROW())</f>
        <v/>
      </c>
      <c r="B47" s="288" t="str">
        <f>IF(Table1[h_Kode Sales :_1]="","",B$1+COUNT(B$2:B46))</f>
        <v/>
      </c>
      <c r="C47" s="282" t="str">
        <f>IF(Table1[[#This Row],[H_TGL]]="","",Table1[[#This Row],[H_TGL]]+C$1-1)</f>
        <v/>
      </c>
      <c r="H47" s="288" t="str">
        <f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>IF(Table1[[#This Row],[No. Invoice :]]="","",ROW())</f>
        <v/>
      </c>
      <c r="B48" s="288" t="str">
        <f>IF(Table1[h_Kode Sales :_1]="","",B$1+COUNT(B$2:B47))</f>
        <v/>
      </c>
      <c r="C48" s="282" t="str">
        <f>IF(Table1[[#This Row],[H_TGL]]="","",Table1[[#This Row],[H_TGL]]+C$1-1)</f>
        <v/>
      </c>
      <c r="H48" s="288" t="str">
        <f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>IF(Table1[[#This Row],[No. Invoice :]]="","",ROW())</f>
        <v>49</v>
      </c>
      <c r="B49" s="288">
        <f>IF(Table1[h_Kode Sales :_1]="","",B$1+COUNT(B$2:B48))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>IF(Table1[[#This Row],[No. Invoice :]]="","",ROW())</f>
        <v/>
      </c>
      <c r="B50" s="288" t="str">
        <f>IF(Table1[h_Kode Sales :_1]="","",B$1+COUNT(B$2:B49))</f>
        <v/>
      </c>
      <c r="C50" s="282" t="str">
        <f>IF(Table1[[#This Row],[H_TGL]]="","",Table1[[#This Row],[H_TGL]]+C$1-1)</f>
        <v/>
      </c>
      <c r="H50" s="288" t="str">
        <f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>IF(Table1[[#This Row],[No. Invoice :]]="","",ROW())</f>
        <v>51</v>
      </c>
      <c r="B51" s="288">
        <f>IF(Table1[h_Kode Sales :_1]="","",B$1+COUNT(B$2:B50))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>IF(Table1[[#This Row],[No. Invoice :]]="","",ROW())</f>
        <v/>
      </c>
      <c r="B52" s="288" t="str">
        <f>IF(Table1[h_Kode Sales :_1]="","",B$1+COUNT(B$2:B51))</f>
        <v/>
      </c>
      <c r="C52" s="282" t="str">
        <f>IF(Table1[[#This Row],[H_TGL]]="","",Table1[[#This Row],[H_TGL]]+C$1-1)</f>
        <v/>
      </c>
      <c r="H52" s="288" t="str">
        <f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>IF(Table1[[#This Row],[No. Invoice :]]="","",ROW())</f>
        <v/>
      </c>
      <c r="B53" s="288" t="str">
        <f>IF(Table1[h_Kode Sales :_1]="","",B$1+COUNT(B$2:B52))</f>
        <v/>
      </c>
      <c r="C53" s="282" t="str">
        <f>IF(Table1[[#This Row],[H_TGL]]="","",Table1[[#This Row],[H_TGL]]+C$1-1)</f>
        <v/>
      </c>
      <c r="H53" s="288" t="str">
        <f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>IF(Table1[[#This Row],[No. Invoice :]]="","",ROW())</f>
        <v>54</v>
      </c>
      <c r="B54" s="288">
        <f>IF(Table1[h_Kode Sales :_1]="","",B$1+COUNT(B$2:B53))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>IF(Table1[[#This Row],[No. Invoice :]]="","",ROW())</f>
        <v/>
      </c>
      <c r="B55" s="288" t="str">
        <f>IF(Table1[h_Kode Sales :_1]="","",B$1+COUNT(B$2:B54))</f>
        <v/>
      </c>
      <c r="C55" s="282" t="str">
        <f>IF(Table1[[#This Row],[H_TGL]]="","",Table1[[#This Row],[H_TGL]]+C$1-1)</f>
        <v/>
      </c>
      <c r="H55" s="288" t="str">
        <f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>IF(Table1[[#This Row],[No. Invoice :]]="","",ROW())</f>
        <v/>
      </c>
      <c r="B56" s="288" t="str">
        <f>IF(Table1[h_Kode Sales :_1]="","",B$1+COUNT(B$2:B55))</f>
        <v/>
      </c>
      <c r="C56" s="282" t="str">
        <f>IF(Table1[[#This Row],[H_TGL]]="","",Table1[[#This Row],[H_TGL]]+C$1-1)</f>
        <v/>
      </c>
      <c r="H56" s="288" t="str">
        <f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>IF(Table1[[#This Row],[No. Invoice :]]="","",ROW())</f>
        <v>57</v>
      </c>
      <c r="B57" s="288">
        <f>IF(Table1[h_Kode Sales :_1]="","",B$1+COUNT(B$2:B56))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>IF(Table1[[#This Row],[No. Invoice :]]="","",ROW())</f>
        <v/>
      </c>
      <c r="B58" s="288" t="str">
        <f>IF(Table1[h_Kode Sales :_1]="","",B$1+COUNT(B$2:B57))</f>
        <v/>
      </c>
      <c r="C58" s="282" t="str">
        <f>IF(Table1[[#This Row],[H_TGL]]="","",Table1[[#This Row],[H_TGL]]+C$1-1)</f>
        <v/>
      </c>
      <c r="H58" s="288" t="str">
        <f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>IF(Table1[[#This Row],[No. Invoice :]]="","",ROW())</f>
        <v>59</v>
      </c>
      <c r="B59" s="288">
        <f>IF(Table1[h_Kode Sales :_1]="","",B$1+COUNT(B$2:B58))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>IF(Table1[[#This Row],[No. Invoice :]]="","",ROW())</f>
        <v/>
      </c>
      <c r="B60" s="288" t="str">
        <f>IF(Table1[h_Kode Sales :_1]="","",B$1+COUNT(B$2:B59))</f>
        <v/>
      </c>
      <c r="C60" s="282" t="str">
        <f>IF(Table1[[#This Row],[H_TGL]]="","",Table1[[#This Row],[H_TGL]]+C$1-1)</f>
        <v/>
      </c>
      <c r="H60" s="288" t="str">
        <f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>IF(Table1[[#This Row],[No. Invoice :]]="","",ROW())</f>
        <v/>
      </c>
      <c r="B61" s="288" t="str">
        <f>IF(Table1[h_Kode Sales :_1]="","",B$1+COUNT(B$2:B60))</f>
        <v/>
      </c>
      <c r="C61" s="282" t="str">
        <f>IF(Table1[[#This Row],[H_TGL]]="","",Table1[[#This Row],[H_TGL]]+C$1-1)</f>
        <v/>
      </c>
      <c r="H61" s="288" t="str">
        <f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>IF(Table1[[#This Row],[No. Invoice :]]="","",ROW())</f>
        <v/>
      </c>
      <c r="B62" s="288" t="str">
        <f>IF(Table1[h_Kode Sales :_1]="","",B$1+COUNT(B$2:B61))</f>
        <v/>
      </c>
      <c r="C62" s="282" t="str">
        <f>IF(Table1[[#This Row],[H_TGL]]="","",Table1[[#This Row],[H_TGL]]+C$1-1)</f>
        <v/>
      </c>
      <c r="H62" s="288" t="str">
        <f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>IF(Table1[[#This Row],[No. Invoice :]]="","",ROW())</f>
        <v/>
      </c>
      <c r="B63" s="288" t="str">
        <f>IF(Table1[h_Kode Sales :_1]="","",B$1+COUNT(B$2:B62))</f>
        <v/>
      </c>
      <c r="C63" s="282" t="str">
        <f>IF(Table1[[#This Row],[H_TGL]]="","",Table1[[#This Row],[H_TGL]]+C$1-1)</f>
        <v/>
      </c>
      <c r="H63" s="288" t="str">
        <f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>IF(Table1[[#This Row],[No. Invoice :]]="","",ROW())</f>
        <v/>
      </c>
      <c r="B64" s="288" t="str">
        <f>IF(Table1[h_Kode Sales :_1]="","",B$1+COUNT(B$2:B63))</f>
        <v/>
      </c>
      <c r="C64" s="282" t="str">
        <f>IF(Table1[[#This Row],[H_TGL]]="","",Table1[[#This Row],[H_TGL]]+C$1-1)</f>
        <v/>
      </c>
      <c r="H64" s="288" t="str">
        <f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>IF(Table1[[#This Row],[No. Invoice :]]="","",ROW())</f>
        <v/>
      </c>
      <c r="B65" s="288" t="str">
        <f>IF(Table1[h_Kode Sales :_1]="","",B$1+COUNT(B$2:B64))</f>
        <v/>
      </c>
      <c r="C65" s="282" t="str">
        <f>IF(Table1[[#This Row],[H_TGL]]="","",Table1[[#This Row],[H_TGL]]+C$1-1)</f>
        <v/>
      </c>
      <c r="H65" s="288" t="str">
        <f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>IF(Table1[[#This Row],[No. Invoice :]]="","",ROW())</f>
        <v>66</v>
      </c>
      <c r="B66" s="288">
        <f>IF(Table1[h_Kode Sales :_1]="","",B$1+COUNT(B$2:B65))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>IF(Table1[[#This Row],[No. Invoice :]]="","",ROW())</f>
        <v/>
      </c>
      <c r="B67" s="288" t="str">
        <f>IF(Table1[h_Kode Sales :_1]="","",B$1+COUNT(B$2:B66))</f>
        <v/>
      </c>
      <c r="C67" s="282" t="str">
        <f>IF(Table1[[#This Row],[H_TGL]]="","",Table1[[#This Row],[H_TGL]]+C$1-1)</f>
        <v/>
      </c>
      <c r="H67" s="288" t="str">
        <f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>IF(Table1[h_Kode Sales :_1]="","",B$1+COUNT(B$2:B67))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>IF(Table1[[#This Row],[No. Invoice :]]="","",ROW())</f>
        <v/>
      </c>
      <c r="B69" s="288" t="str">
        <f>IF(Table1[h_Kode Sales :_1]="","",B$1+COUNT(B$2:B68))</f>
        <v/>
      </c>
      <c r="C69" s="282" t="str">
        <f>IF(Table1[[#This Row],[H_TGL]]="","",Table1[[#This Row],[H_TGL]]+C$1-1)</f>
        <v/>
      </c>
      <c r="H69" s="288" t="str">
        <f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>IF(Table1[[#This Row],[No. Invoice :]]="","",ROW())</f>
        <v/>
      </c>
      <c r="B70" s="288" t="str">
        <f>IF(Table1[h_Kode Sales :_1]="","",B$1+COUNT(B$2:B69))</f>
        <v/>
      </c>
      <c r="C70" s="282" t="str">
        <f>IF(Table1[[#This Row],[H_TGL]]="","",Table1[[#This Row],[H_TGL]]+C$1-1)</f>
        <v/>
      </c>
      <c r="H70" s="288" t="str">
        <f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>IF(Table1[[#This Row],[No. Invoice :]]="","",ROW())</f>
        <v>71</v>
      </c>
      <c r="B71" s="288">
        <f>IF(Table1[h_Kode Sales :_1]="","",B$1+COUNT(B$2:B70))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>IF(Table1[[#This Row],[No. Invoice :]]="","",ROW())</f>
        <v/>
      </c>
      <c r="B72" s="288" t="str">
        <f>IF(Table1[h_Kode Sales :_1]="","",B$1+COUNT(B$2:B71))</f>
        <v/>
      </c>
      <c r="C72" s="282" t="str">
        <f>IF(Table1[[#This Row],[H_TGL]]="","",Table1[[#This Row],[H_TGL]]+C$1-1)</f>
        <v/>
      </c>
      <c r="H72" s="288" t="str">
        <f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>IF(Table1[[#This Row],[No. Invoice :]]="","",ROW())</f>
        <v/>
      </c>
      <c r="B73" s="288" t="str">
        <f>IF(Table1[h_Kode Sales :_1]="","",B$1+COUNT(B$2:B72))</f>
        <v/>
      </c>
      <c r="C73" s="282" t="str">
        <f>IF(Table1[[#This Row],[H_TGL]]="","",Table1[[#This Row],[H_TGL]]+C$1-1)</f>
        <v/>
      </c>
      <c r="H73" s="288" t="str">
        <f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>IF(Table1[[#This Row],[No. Invoice :]]="","",ROW())</f>
        <v>74</v>
      </c>
      <c r="B74" s="288">
        <f>IF(Table1[h_Kode Sales :_1]="","",B$1+COUNT(B$2:B73))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>IF(Table1[[#This Row],[No. Invoice :]]="","",ROW())</f>
        <v/>
      </c>
      <c r="B75" s="288" t="str">
        <f>IF(Table1[h_Kode Sales :_1]="","",B$1+COUNT(B$2:B74))</f>
        <v/>
      </c>
      <c r="C75" s="282" t="str">
        <f>IF(Table1[[#This Row],[H_TGL]]="","",Table1[[#This Row],[H_TGL]]+C$1-1)</f>
        <v/>
      </c>
      <c r="H75" s="288" t="str">
        <f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>IF(Table1[[#This Row],[No. Invoice :]]="","",ROW())</f>
        <v/>
      </c>
      <c r="B76" s="288" t="str">
        <f>IF(Table1[h_Kode Sales :_1]="","",B$1+COUNT(B$2:B75))</f>
        <v/>
      </c>
      <c r="C76" s="282" t="str">
        <f>IF(Table1[[#This Row],[H_TGL]]="","",Table1[[#This Row],[H_TGL]]+C$1-1)</f>
        <v/>
      </c>
      <c r="H76" s="288" t="str">
        <f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>IF(Table1[[#This Row],[No. Invoice :]]="","",ROW())</f>
        <v/>
      </c>
      <c r="B77" s="288" t="str">
        <f>IF(Table1[h_Kode Sales :_1]="","",B$1+COUNT(B$2:B76))</f>
        <v/>
      </c>
      <c r="C77" s="282" t="str">
        <f>IF(Table1[[#This Row],[H_TGL]]="","",Table1[[#This Row],[H_TGL]]+C$1-1)</f>
        <v/>
      </c>
      <c r="H77" s="288" t="str">
        <f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>IF(Table1[[#This Row],[No. Invoice :]]="","",ROW())</f>
        <v>78</v>
      </c>
      <c r="B78" s="288">
        <f>IF(Table1[h_Kode Sales :_1]="","",B$1+COUNT(B$2:B77))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>IF(Table1[[#This Row],[No. Invoice :]]="","",ROW())</f>
        <v/>
      </c>
      <c r="B79" s="288" t="str">
        <f>IF(Table1[h_Kode Sales :_1]="","",B$1+COUNT(B$2:B78))</f>
        <v/>
      </c>
      <c r="C79" s="282" t="str">
        <f>IF(Table1[[#This Row],[H_TGL]]="","",Table1[[#This Row],[H_TGL]]+C$1-1)</f>
        <v/>
      </c>
      <c r="H79" s="288" t="str">
        <f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>IF(Table1[[#This Row],[No. Invoice :]]="","",ROW())</f>
        <v>80</v>
      </c>
      <c r="B80" s="288">
        <f>IF(Table1[h_Kode Sales :_1]="","",B$1+COUNT(B$2:B79))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>IF(Table1[[#This Row],[No. Invoice :]]="","",ROW())</f>
        <v/>
      </c>
      <c r="B81" s="288" t="str">
        <f>IF(Table1[h_Kode Sales :_1]="","",B$1+COUNT(B$2:B80))</f>
        <v/>
      </c>
      <c r="C81" s="282" t="str">
        <f>IF(Table1[[#This Row],[H_TGL]]="","",Table1[[#This Row],[H_TGL]]+C$1-1)</f>
        <v/>
      </c>
      <c r="H81" s="288" t="str">
        <f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>IF(Table1[[#This Row],[No. Invoice :]]="","",ROW())</f>
        <v/>
      </c>
      <c r="B82" s="288" t="str">
        <f>IF(Table1[h_Kode Sales :_1]="","",B$1+COUNT(B$2:B81))</f>
        <v/>
      </c>
      <c r="C82" s="282" t="str">
        <f>IF(Table1[[#This Row],[H_TGL]]="","",Table1[[#This Row],[H_TGL]]+C$1-1)</f>
        <v/>
      </c>
      <c r="H82" s="288" t="str">
        <f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>IF(Table1[[#This Row],[No. Invoice :]]="","",ROW())</f>
        <v/>
      </c>
      <c r="B83" s="288" t="str">
        <f>IF(Table1[h_Kode Sales :_1]="","",B$1+COUNT(B$2:B82))</f>
        <v/>
      </c>
      <c r="C83" s="282" t="str">
        <f>IF(Table1[[#This Row],[H_TGL]]="","",Table1[[#This Row],[H_TGL]]+C$1-1)</f>
        <v/>
      </c>
      <c r="H83" s="288" t="str">
        <f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>IF(Table1[[#This Row],[No. Invoice :]]="","",ROW())</f>
        <v/>
      </c>
      <c r="B84" s="288" t="str">
        <f>IF(Table1[h_Kode Sales :_1]="","",B$1+COUNT(B$2:B83))</f>
        <v/>
      </c>
      <c r="C84" s="282" t="str">
        <f>IF(Table1[[#This Row],[H_TGL]]="","",Table1[[#This Row],[H_TGL]]+C$1-1)</f>
        <v/>
      </c>
      <c r="H84" s="288" t="str">
        <f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>IF(Table1[[#This Row],[No. Invoice :]]="","",ROW())</f>
        <v>85</v>
      </c>
      <c r="B85" s="288">
        <f>IF(Table1[h_Kode Sales :_1]="","",B$1+COUNT(B$2:B84))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>IF(Table1[[#This Row],[No. Invoice :]]="","",ROW())</f>
        <v/>
      </c>
      <c r="B86" s="288" t="str">
        <f>IF(Table1[h_Kode Sales :_1]="","",B$1+COUNT(B$2:B85))</f>
        <v/>
      </c>
      <c r="C86" s="282" t="str">
        <f>IF(Table1[[#This Row],[H_TGL]]="","",Table1[[#This Row],[H_TGL]]+C$1-1)</f>
        <v/>
      </c>
      <c r="H86" s="288" t="str">
        <f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>IF(Table1[[#This Row],[No. Invoice :]]="","",ROW())</f>
        <v>87</v>
      </c>
      <c r="B87" s="288">
        <f>IF(Table1[h_Kode Sales :_1]="","",B$1+COUNT(B$2:B86))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>IF(Table1[[#This Row],[No. Invoice :]]="","",ROW())</f>
        <v/>
      </c>
      <c r="B88" s="288" t="str">
        <f>IF(Table1[h_Kode Sales :_1]="","",B$1+COUNT(B$2:B87))</f>
        <v/>
      </c>
      <c r="C88" s="282" t="str">
        <f>IF(Table1[[#This Row],[H_TGL]]="","",Table1[[#This Row],[H_TGL]]+C$1-1)</f>
        <v/>
      </c>
      <c r="H88" s="288" t="str">
        <f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>
        <f>IF(Table1[[#This Row],[No. Invoice :]]="","",ROW())</f>
        <v>89</v>
      </c>
      <c r="B89" s="288">
        <f>IF(Table1[h_Kode Sales :_1]="","",B$1+COUNT(B$2:B88))</f>
        <v>23070025</v>
      </c>
      <c r="C89" s="282">
        <f>IF(Table1[[#This Row],[H_TGL]]="","",Table1[[#This Row],[H_TGL]]+C$1-1)</f>
        <v>45124</v>
      </c>
      <c r="D89" s="293">
        <v>17</v>
      </c>
      <c r="E89" s="281" t="s">
        <v>122</v>
      </c>
      <c r="F89" s="283" t="s">
        <v>289</v>
      </c>
      <c r="G89" s="281" t="s">
        <v>84</v>
      </c>
      <c r="H89" s="288" t="str">
        <f>IF(Table1[[#This Row],[h_No. Invoice :]]="","",CONCATENATE("AM"," ",Table1[[#This Row],[h_No. Invoice :]]))</f>
        <v>AM 23070025</v>
      </c>
      <c r="I89" s="289" t="str">
        <f>CONCATENATE(UPPER(Table1[[#This Row],[h_Kode Sales :_1]])," ",Table1[[#This Row],[h_Kode Sales :_2]])</f>
        <v>KO 4993</v>
      </c>
      <c r="J89" s="288" t="str">
        <f>IF(Table1[[#This Row],[h_toko]]="","",INDEX(Table2[e],IF(Table1[[#This Row],[h_toko]]="","",MATCH(Table1[[#This Row],[h_toko]],Table2[a],0)),))</f>
        <v>CV PELITA JAYA (ANUGERAH SEJAHTERA) PURWOKERTO</v>
      </c>
      <c r="K89" s="281">
        <v>20</v>
      </c>
      <c r="L89" s="281" t="s">
        <v>142</v>
      </c>
      <c r="M89" s="281">
        <v>1</v>
      </c>
      <c r="N89" s="281" t="s">
        <v>290</v>
      </c>
      <c r="O89" s="288" t="str">
        <f>IF(Table1[[#This Row],[h_Item Description]]="","",INDEX([1]!db[NB PAJAK],MATCH(Table1[[#This Row],[h_Item Description]],[1]!db[kode],0)))</f>
        <v>STAPLER SDI 1123</v>
      </c>
      <c r="P89" s="281" t="s">
        <v>291</v>
      </c>
      <c r="Q89" s="284">
        <v>300000</v>
      </c>
      <c r="R89" s="285">
        <v>0.125</v>
      </c>
      <c r="T89" s="284">
        <f>Table1[[#This Row],[h_hargasetelahdiskon]]</f>
        <v>5250000</v>
      </c>
      <c r="U89" s="284" t="s">
        <v>134</v>
      </c>
      <c r="W89" s="288">
        <f ca="1">IF(Table1[[#This Row],[Item Description]]="","",IF(Table1[[#This Row],[//]]="",INDIRECT(ADDRESS(ROW()-1,COLUMN())),Table1[[#This Row],[//]]))</f>
        <v>89</v>
      </c>
      <c r="X89" s="288">
        <f ca="1">IF(Table1[[#This Row],[h_id]]="","",COUNTIF(Table1[h_id],Table1[[#This Row],[h_id]]))</f>
        <v>2</v>
      </c>
      <c r="Y89" s="284">
        <f>IF(Table1[Item Description]="","",Table1[[#This Row],[Qty]]*Table1[[#This Row],[Unit Price]])</f>
        <v>6000000</v>
      </c>
      <c r="Z89" s="284">
        <f>IF(Table1[[#This Row],[h_hargasebelumdiskon]]="","",IF(Table1[[#This Row],[Disc 1]]="",0,Table1[[#This Row],[h_hargasebelumdiskon]]*Table1[[#This Row],[Disc 1]]))</f>
        <v>750000</v>
      </c>
      <c r="AA89" s="284">
        <f>IF(Table1[[#This Row],[h_hargasebelumdiskon]]="","",IF(Table1[[#This Row],[Disc 2]]="",0,(Table1[[#This Row],[h_hargasebelumdiskon]]-Table1[[#This Row],[h_disc 1]])*Table1[[#This Row],[Disc 2]]))</f>
        <v>0</v>
      </c>
      <c r="AB89" s="284">
        <f>IF(Table1[Item Description]="","",Table1[[#This Row],[h_disc 1]]+Table1[[#This Row],[h_disc 2]])</f>
        <v>750000</v>
      </c>
      <c r="AC89" s="284">
        <f>IF(Table1[Item Description]="","",Table1[[#This Row],[h_hargasebelumdiskon]]-Table1[[#This Row],[h_diskon]])</f>
        <v>5250000</v>
      </c>
      <c r="AD89" s="284">
        <f ca="1">IF(Table1[//]="","",SUMIF(Table1[h_id],Table1[h_id],Table1[h_hargasetelahdiskon]))</f>
        <v>8217300</v>
      </c>
      <c r="AE89" s="284"/>
      <c r="AF89" s="284" t="str">
        <f>Table1[[#This Row],[Item Description]]&amp;Table1[[#This Row],[Unit]]&amp;Table1[[#This Row],[Unit Price]]</f>
        <v>STAPLER SDI 1123LSN300000</v>
      </c>
    </row>
    <row r="90" spans="1:32" x14ac:dyDescent="0.25">
      <c r="A90" s="288" t="str">
        <f>IF(Table1[[#This Row],[No. Invoice :]]="","",ROW())</f>
        <v/>
      </c>
      <c r="B90" s="288" t="str">
        <f>IF(Table1[h_Kode Sales :_1]="","",B$1+COUNT(B$2:B89))</f>
        <v/>
      </c>
      <c r="C90" s="282" t="str">
        <f>IF(Table1[[#This Row],[H_TGL]]="","",Table1[[#This Row],[H_TGL]]+C$1-1)</f>
        <v/>
      </c>
      <c r="H90" s="288" t="str">
        <f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K90" s="281">
        <v>72</v>
      </c>
      <c r="L90" s="281" t="s">
        <v>142</v>
      </c>
      <c r="M90" s="281">
        <v>1</v>
      </c>
      <c r="N90" s="281" t="s">
        <v>292</v>
      </c>
      <c r="O90" s="288" t="str">
        <f>IF(Table1[[#This Row],[h_Item Description]]="","",INDEX([1]!db[NB PAJAK],MATCH(Table1[[#This Row],[h_Item Description]],[1]!db[kode],0)))</f>
        <v>CORRECTION FLUID KENKO KE-108</v>
      </c>
      <c r="P90" s="281" t="s">
        <v>293</v>
      </c>
      <c r="Q90" s="284">
        <v>47100</v>
      </c>
      <c r="R90" s="285">
        <v>0.125</v>
      </c>
      <c r="T90" s="284">
        <f>Table1[[#This Row],[h_hargasetelahdiskon]]</f>
        <v>2967300</v>
      </c>
      <c r="W90" s="288">
        <f ca="1">IF(Table1[[#This Row],[Item Description]]="","",IF(Table1[[#This Row],[//]]="",INDIRECT(ADDRESS(ROW()-1,COLUMN())),Table1[[#This Row],[//]]))</f>
        <v>89</v>
      </c>
      <c r="X90" s="288">
        <f ca="1">IF(Table1[[#This Row],[h_id]]="","",COUNTIF(Table1[h_id],Table1[[#This Row],[h_id]]))</f>
        <v>2</v>
      </c>
      <c r="Y90" s="284">
        <f>IF(Table1[Item Description]="","",Table1[[#This Row],[Qty]]*Table1[[#This Row],[Unit Price]])</f>
        <v>3391200</v>
      </c>
      <c r="Z90" s="284">
        <f>IF(Table1[[#This Row],[h_hargasebelumdiskon]]="","",IF(Table1[[#This Row],[Disc 1]]="",0,Table1[[#This Row],[h_hargasebelumdiskon]]*Table1[[#This Row],[Disc 1]]))</f>
        <v>423900</v>
      </c>
      <c r="AA90" s="284">
        <f>IF(Table1[[#This Row],[h_hargasebelumdiskon]]="","",IF(Table1[[#This Row],[Disc 2]]="",0,(Table1[[#This Row],[h_hargasebelumdiskon]]-Table1[[#This Row],[h_disc 1]])*Table1[[#This Row],[Disc 2]]))</f>
        <v>0</v>
      </c>
      <c r="AB90" s="284">
        <f>IF(Table1[Item Description]="","",Table1[[#This Row],[h_disc 1]]+Table1[[#This Row],[h_disc 2]])</f>
        <v>423900</v>
      </c>
      <c r="AC90" s="284">
        <f>IF(Table1[Item Description]="","",Table1[[#This Row],[h_hargasebelumdiskon]]-Table1[[#This Row],[h_diskon]])</f>
        <v>2967300</v>
      </c>
      <c r="AD90" s="284" t="str">
        <f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>CORRECTION FLUID KENKO KE-108LSN47100</v>
      </c>
    </row>
    <row r="91" spans="1:32" x14ac:dyDescent="0.25">
      <c r="A91" s="288" t="str">
        <f>IF(Table1[[#This Row],[No. Invoice :]]="","",ROW())</f>
        <v/>
      </c>
      <c r="B91" s="288" t="str">
        <f>IF(Table1[h_Kode Sales :_1]="","",B$1+COUNT(B$2:B89))</f>
        <v/>
      </c>
      <c r="C91" s="282" t="str">
        <f>IF(Table1[[#This Row],[H_TGL]]="","",Table1[[#This Row],[H_TGL]]+C$1-1)</f>
        <v/>
      </c>
      <c r="H91" s="288" t="str">
        <f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>
        <f>IF(Table1[[#This Row],[No. Invoice :]]="","",ROW())</f>
        <v>92</v>
      </c>
      <c r="B92" s="288">
        <f>IF(Table1[h_Kode Sales :_1]="","",B$1+COUNT(B$2:B91))</f>
        <v>23070026</v>
      </c>
      <c r="C92" s="282">
        <f>IF(Table1[[#This Row],[H_TGL]]="","",Table1[[#This Row],[H_TGL]]+C$1-1)</f>
        <v>45127</v>
      </c>
      <c r="D92" s="293">
        <v>20</v>
      </c>
      <c r="E92" s="281" t="s">
        <v>129</v>
      </c>
      <c r="F92" s="283" t="s">
        <v>270</v>
      </c>
      <c r="G92" s="281" t="s">
        <v>93</v>
      </c>
      <c r="H92" s="288" t="str">
        <f>IF(Table1[[#This Row],[h_No. Invoice :]]="","",CONCATENATE("AM"," ",Table1[[#This Row],[h_No. Invoice :]]))</f>
        <v>AM 23070026</v>
      </c>
      <c r="I92" s="289" t="str">
        <f>CONCATENATE(UPPER(Table1[[#This Row],[h_Kode Sales :_1]])," ",Table1[[#This Row],[h_Kode Sales :_2]])</f>
        <v>G 2378</v>
      </c>
      <c r="J92" s="288" t="str">
        <f>IF(Table1[[#This Row],[h_toko]]="","",INDEX(Table2[e],IF(Table1[[#This Row],[h_toko]]="","",MATCH(Table1[[#This Row],[h_toko]],Table2[a],0)),))</f>
        <v>LILY JULIAWATI (REJO AGUNG) JOMBANG</v>
      </c>
      <c r="K92" s="281">
        <v>300</v>
      </c>
      <c r="L92" s="281" t="s">
        <v>158</v>
      </c>
      <c r="M92" s="281">
        <v>10</v>
      </c>
      <c r="N92" s="281" t="s">
        <v>232</v>
      </c>
      <c r="O92" s="288" t="str">
        <f>IF(Table1[[#This Row],[h_Item Description]]="","",INDEX([1]!db[NB PAJAK],MATCH(Table1[[#This Row],[h_Item Description]],[1]!db[kode],0)))</f>
        <v>PENSIL JOYKO 2B P-88</v>
      </c>
      <c r="P92" s="281" t="s">
        <v>237</v>
      </c>
      <c r="Q92" s="284">
        <v>104400</v>
      </c>
      <c r="R92" s="285">
        <v>0.125</v>
      </c>
      <c r="T92" s="284">
        <f>Table1[[#This Row],[h_hargasetelahdiskon]]</f>
        <v>27405000</v>
      </c>
      <c r="U92" s="284" t="s">
        <v>149</v>
      </c>
      <c r="W92" s="288">
        <f ca="1">IF(Table1[[#This Row],[Item Description]]="","",IF(Table1[[#This Row],[//]]="",INDIRECT(ADDRESS(ROW()-1,COLUMN())),Table1[[#This Row],[//]]))</f>
        <v>92</v>
      </c>
      <c r="X92" s="288">
        <f ca="1">IF(Table1[[#This Row],[h_id]]="","",COUNTIF(Table1[h_id],Table1[[#This Row],[h_id]]))</f>
        <v>2</v>
      </c>
      <c r="Y92" s="284">
        <f>IF(Table1[Item Description]="","",Table1[[#This Row],[Qty]]*Table1[[#This Row],[Unit Price]])</f>
        <v>31320000</v>
      </c>
      <c r="Z92" s="284">
        <f>IF(Table1[[#This Row],[h_hargasebelumdiskon]]="","",IF(Table1[[#This Row],[Disc 1]]="",0,Table1[[#This Row],[h_hargasebelumdiskon]]*Table1[[#This Row],[Disc 1]]))</f>
        <v>3915000</v>
      </c>
      <c r="AA92" s="284">
        <f>IF(Table1[[#This Row],[h_hargasebelumdiskon]]="","",IF(Table1[[#This Row],[Disc 2]]="",0,(Table1[[#This Row],[h_hargasebelumdiskon]]-Table1[[#This Row],[h_disc 1]])*Table1[[#This Row],[Disc 2]]))</f>
        <v>0</v>
      </c>
      <c r="AB92" s="284">
        <f>IF(Table1[Item Description]="","",Table1[[#This Row],[h_disc 1]]+Table1[[#This Row],[h_disc 2]])</f>
        <v>3915000</v>
      </c>
      <c r="AC92" s="284">
        <f>IF(Table1[Item Description]="","",Table1[[#This Row],[h_hargasebelumdiskon]]-Table1[[#This Row],[h_diskon]])</f>
        <v>27405000</v>
      </c>
      <c r="AD92" s="284">
        <f ca="1">IF(Table1[//]="","",SUMIF(Table1[h_id],Table1[h_id],Table1[h_hargasetelahdiskon]))</f>
        <v>28113750</v>
      </c>
      <c r="AE92" s="284"/>
      <c r="AF92" s="284" t="str">
        <f>Table1[[#This Row],[Item Description]]&amp;Table1[[#This Row],[Unit]]&amp;Table1[[#This Row],[Unit Price]]</f>
        <v>PENSIL JOYKO 2B P-88GRS104400</v>
      </c>
    </row>
    <row r="93" spans="1:32" x14ac:dyDescent="0.25">
      <c r="A93" s="288" t="str">
        <f>IF(Table1[[#This Row],[No. Invoice :]]="","",ROW())</f>
        <v/>
      </c>
      <c r="B93" s="288" t="str">
        <f>IF(Table1[h_Kode Sales :_1]="","",B$1+COUNT(B$2:B92))</f>
        <v/>
      </c>
      <c r="C93" s="282" t="str">
        <f>IF(Table1[[#This Row],[H_TGL]]="","",Table1[[#This Row],[H_TGL]]+C$1-1)</f>
        <v/>
      </c>
      <c r="H93" s="288" t="str">
        <f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K93" s="281">
        <v>20</v>
      </c>
      <c r="L93" s="281" t="s">
        <v>155</v>
      </c>
      <c r="M93" s="281">
        <v>1</v>
      </c>
      <c r="N93" s="281" t="s">
        <v>271</v>
      </c>
      <c r="O93" s="288" t="str">
        <f>IF(Table1[[#This Row],[h_Item Description]]="","",INDEX([1]!db[NB PAJAK],MATCH(Table1[[#This Row],[h_Item Description]],[1]!db[kode],0)))</f>
        <v>MESIN LABEL HARGA JOYKO MX-5500M (8 DIGITS, 1 LINE)</v>
      </c>
      <c r="P93" s="281" t="s">
        <v>272</v>
      </c>
      <c r="Q93" s="284">
        <v>40500</v>
      </c>
      <c r="R93" s="285">
        <v>0.125</v>
      </c>
      <c r="T93" s="284">
        <f>Table1[[#This Row],[h_hargasetelahdiskon]]</f>
        <v>708750</v>
      </c>
      <c r="W93" s="288">
        <f ca="1">IF(Table1[[#This Row],[Item Description]]="","",IF(Table1[[#This Row],[//]]="",INDIRECT(ADDRESS(ROW()-1,COLUMN())),Table1[[#This Row],[//]]))</f>
        <v>92</v>
      </c>
      <c r="X93" s="288">
        <f ca="1">IF(Table1[[#This Row],[h_id]]="","",COUNTIF(Table1[h_id],Table1[[#This Row],[h_id]]))</f>
        <v>2</v>
      </c>
      <c r="Y93" s="284">
        <f>IF(Table1[Item Description]="","",Table1[[#This Row],[Qty]]*Table1[[#This Row],[Unit Price]])</f>
        <v>810000</v>
      </c>
      <c r="Z93" s="284">
        <f>IF(Table1[[#This Row],[h_hargasebelumdiskon]]="","",IF(Table1[[#This Row],[Disc 1]]="",0,Table1[[#This Row],[h_hargasebelumdiskon]]*Table1[[#This Row],[Disc 1]]))</f>
        <v>101250</v>
      </c>
      <c r="AA93" s="284">
        <f>IF(Table1[[#This Row],[h_hargasebelumdiskon]]="","",IF(Table1[[#This Row],[Disc 2]]="",0,(Table1[[#This Row],[h_hargasebelumdiskon]]-Table1[[#This Row],[h_disc 1]])*Table1[[#This Row],[Disc 2]]))</f>
        <v>0</v>
      </c>
      <c r="AB93" s="284">
        <f>IF(Table1[Item Description]="","",Table1[[#This Row],[h_disc 1]]+Table1[[#This Row],[h_disc 2]])</f>
        <v>101250</v>
      </c>
      <c r="AC93" s="284">
        <f>IF(Table1[Item Description]="","",Table1[[#This Row],[h_hargasebelumdiskon]]-Table1[[#This Row],[h_diskon]])</f>
        <v>708750</v>
      </c>
      <c r="AD93" s="284" t="str">
        <f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>MESIN LABEL HARGA JOYKO MX-5500M (8 DIGITS, 1 LINE)PCS40500</v>
      </c>
    </row>
    <row r="94" spans="1:32" x14ac:dyDescent="0.25">
      <c r="A94" s="288" t="str">
        <f>IF(Table1[[#This Row],[No. Invoice :]]="","",ROW())</f>
        <v/>
      </c>
      <c r="B94" s="288" t="str">
        <f>IF(Table1[h_Kode Sales :_1]="","",B$1+COUNT(B$2:B93))</f>
        <v/>
      </c>
      <c r="C94" s="282" t="str">
        <f>IF(Table1[[#This Row],[H_TGL]]="","",Table1[[#This Row],[H_TGL]]+C$1-1)</f>
        <v/>
      </c>
      <c r="H94" s="288" t="str">
        <f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>
        <f>IF(Table1[[#This Row],[No. Invoice :]]="","",ROW())</f>
        <v>95</v>
      </c>
      <c r="B95" s="288">
        <f>IF(Table1[h_Kode Sales :_1]="","",B$1+COUNT(B$2:B94))</f>
        <v>23070027</v>
      </c>
      <c r="C95" s="282">
        <f>IF(Table1[[#This Row],[H_TGL]]="","",Table1[[#This Row],[H_TGL]]+C$1-1)</f>
        <v>45127</v>
      </c>
      <c r="D95" s="293">
        <v>20</v>
      </c>
      <c r="E95" s="281" t="s">
        <v>122</v>
      </c>
      <c r="F95" s="283" t="s">
        <v>273</v>
      </c>
      <c r="G95" s="281" t="s">
        <v>94</v>
      </c>
      <c r="H95" s="288" t="str">
        <f>IF(Table1[[#This Row],[h_No. Invoice :]]="","",CONCATENATE("AM"," ",Table1[[#This Row],[h_No. Invoice :]]))</f>
        <v>AM 23070027</v>
      </c>
      <c r="I95" s="289" t="str">
        <f>CONCATENATE(UPPER(Table1[[#This Row],[h_Kode Sales :_1]])," ",Table1[[#This Row],[h_Kode Sales :_2]])</f>
        <v>KO 4835</v>
      </c>
      <c r="J95" s="288" t="str">
        <f>IF(Table1[[#This Row],[h_toko]]="","",INDEX(Table2[e],IF(Table1[[#This Row],[h_toko]]="","",MATCH(Table1[[#This Row],[h_toko]],Table2[a],0)),))</f>
        <v>CV LANCAR JAYA SENTOSA MALANG</v>
      </c>
      <c r="K95" s="281">
        <v>1200</v>
      </c>
      <c r="L95" s="281" t="s">
        <v>155</v>
      </c>
      <c r="M95" s="281">
        <v>5</v>
      </c>
      <c r="N95" s="281" t="s">
        <v>274</v>
      </c>
      <c r="O95" s="288" t="str">
        <f>IF(Table1[[#This Row],[h_Item Description]]="","",INDEX([1]!db[NB PAJAK],MATCH(Table1[[#This Row],[h_Item Description]],[1]!db[kode],0)))</f>
        <v>STAPLER JOYKO HD-10CL</v>
      </c>
      <c r="P95" s="281" t="s">
        <v>276</v>
      </c>
      <c r="Q95" s="284">
        <v>7000</v>
      </c>
      <c r="R95" s="285">
        <v>0.125</v>
      </c>
      <c r="T95" s="284">
        <f>Table1[[#This Row],[h_hargasetelahdiskon]]</f>
        <v>7350000</v>
      </c>
      <c r="U95" s="284" t="s">
        <v>149</v>
      </c>
      <c r="W95" s="288">
        <f ca="1">IF(Table1[[#This Row],[Item Description]]="","",IF(Table1[[#This Row],[//]]="",INDIRECT(ADDRESS(ROW()-1,COLUMN())),Table1[[#This Row],[//]]))</f>
        <v>95</v>
      </c>
      <c r="X95" s="288">
        <f ca="1">IF(Table1[[#This Row],[h_id]]="","",COUNTIF(Table1[h_id],Table1[[#This Row],[h_id]]))</f>
        <v>2</v>
      </c>
      <c r="Y95" s="284">
        <f>IF(Table1[Item Description]="","",Table1[[#This Row],[Qty]]*Table1[[#This Row],[Unit Price]])</f>
        <v>8400000</v>
      </c>
      <c r="Z95" s="284">
        <f>IF(Table1[[#This Row],[h_hargasebelumdiskon]]="","",IF(Table1[[#This Row],[Disc 1]]="",0,Table1[[#This Row],[h_hargasebelumdiskon]]*Table1[[#This Row],[Disc 1]]))</f>
        <v>1050000</v>
      </c>
      <c r="AA95" s="284">
        <f>IF(Table1[[#This Row],[h_hargasebelumdiskon]]="","",IF(Table1[[#This Row],[Disc 2]]="",0,(Table1[[#This Row],[h_hargasebelumdiskon]]-Table1[[#This Row],[h_disc 1]])*Table1[[#This Row],[Disc 2]]))</f>
        <v>0</v>
      </c>
      <c r="AB95" s="284">
        <f>IF(Table1[Item Description]="","",Table1[[#This Row],[h_disc 1]]+Table1[[#This Row],[h_disc 2]])</f>
        <v>1050000</v>
      </c>
      <c r="AC95" s="284">
        <f>IF(Table1[Item Description]="","",Table1[[#This Row],[h_hargasebelumdiskon]]-Table1[[#This Row],[h_diskon]])</f>
        <v>7350000</v>
      </c>
      <c r="AD95" s="284">
        <f ca="1">IF(Table1[//]="","",SUMIF(Table1[h_id],Table1[h_id],Table1[h_hargasetelahdiskon]))</f>
        <v>8578500</v>
      </c>
      <c r="AE95" s="284"/>
      <c r="AF95" s="284" t="str">
        <f>Table1[[#This Row],[Item Description]]&amp;Table1[[#This Row],[Unit]]&amp;Table1[[#This Row],[Unit Price]]</f>
        <v>STAPLER JOYKO HD-10CLPCS7000</v>
      </c>
    </row>
    <row r="96" spans="1:32" x14ac:dyDescent="0.25">
      <c r="A96" s="288" t="str">
        <f>IF(Table1[[#This Row],[No. Invoice :]]="","",ROW())</f>
        <v/>
      </c>
      <c r="B96" s="288" t="str">
        <f>IF(Table1[h_Kode Sales :_1]="","",B$1+COUNT(B$2:B95))</f>
        <v/>
      </c>
      <c r="C96" s="282" t="str">
        <f>IF(Table1[[#This Row],[H_TGL]]="","",Table1[[#This Row],[H_TGL]]+C$1-1)</f>
        <v/>
      </c>
      <c r="H96" s="288" t="str">
        <f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K96" s="281">
        <v>144</v>
      </c>
      <c r="L96" s="281" t="s">
        <v>155</v>
      </c>
      <c r="M96" s="281">
        <v>1</v>
      </c>
      <c r="N96" s="281" t="s">
        <v>275</v>
      </c>
      <c r="O96" s="288" t="str">
        <f>IF(Table1[[#This Row],[h_Item Description]]="","",INDEX([1]!db[NB PAJAK],MATCH(Table1[[#This Row],[h_Item Description]],[1]!db[kode],0)))</f>
        <v>GUNTING JOYKO SC-848</v>
      </c>
      <c r="P96" s="281" t="s">
        <v>277</v>
      </c>
      <c r="Q96" s="284">
        <v>9750</v>
      </c>
      <c r="R96" s="285">
        <v>0.125</v>
      </c>
      <c r="T96" s="284">
        <f>Table1[[#This Row],[h_hargasetelahdiskon]]</f>
        <v>1228500</v>
      </c>
      <c r="W96" s="288">
        <f ca="1">IF(Table1[[#This Row],[Item Description]]="","",IF(Table1[[#This Row],[//]]="",INDIRECT(ADDRESS(ROW()-1,COLUMN())),Table1[[#This Row],[//]]))</f>
        <v>95</v>
      </c>
      <c r="X96" s="288">
        <f ca="1">IF(Table1[[#This Row],[h_id]]="","",COUNTIF(Table1[h_id],Table1[[#This Row],[h_id]]))</f>
        <v>2</v>
      </c>
      <c r="Y96" s="284">
        <f>IF(Table1[Item Description]="","",Table1[[#This Row],[Qty]]*Table1[[#This Row],[Unit Price]])</f>
        <v>1404000</v>
      </c>
      <c r="Z96" s="284">
        <f>IF(Table1[[#This Row],[h_hargasebelumdiskon]]="","",IF(Table1[[#This Row],[Disc 1]]="",0,Table1[[#This Row],[h_hargasebelumdiskon]]*Table1[[#This Row],[Disc 1]]))</f>
        <v>175500</v>
      </c>
      <c r="AA96" s="284">
        <f>IF(Table1[[#This Row],[h_hargasebelumdiskon]]="","",IF(Table1[[#This Row],[Disc 2]]="",0,(Table1[[#This Row],[h_hargasebelumdiskon]]-Table1[[#This Row],[h_disc 1]])*Table1[[#This Row],[Disc 2]]))</f>
        <v>0</v>
      </c>
      <c r="AB96" s="284">
        <f>IF(Table1[Item Description]="","",Table1[[#This Row],[h_disc 1]]+Table1[[#This Row],[h_disc 2]])</f>
        <v>175500</v>
      </c>
      <c r="AC96" s="284">
        <f>IF(Table1[Item Description]="","",Table1[[#This Row],[h_hargasebelumdiskon]]-Table1[[#This Row],[h_diskon]])</f>
        <v>1228500</v>
      </c>
      <c r="AD96" s="284" t="str">
        <f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>GUNTING JOYKO SC-848PCS9750</v>
      </c>
    </row>
    <row r="97" spans="1:32" x14ac:dyDescent="0.25">
      <c r="A97" s="288" t="str">
        <f>IF(Table1[[#This Row],[No. Invoice :]]="","",ROW())</f>
        <v/>
      </c>
      <c r="B97" s="288" t="str">
        <f>IF(Table1[h_Kode Sales :_1]="","",B$1+COUNT(B$2:B96))</f>
        <v/>
      </c>
      <c r="C97" s="282" t="str">
        <f>IF(Table1[[#This Row],[H_TGL]]="","",Table1[[#This Row],[H_TGL]]+C$1-1)</f>
        <v/>
      </c>
      <c r="H97" s="288" t="str">
        <f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>
        <f>IF(Table1[[#This Row],[No. Invoice :]]="","",ROW())</f>
        <v>98</v>
      </c>
      <c r="B98" s="288">
        <f>IF(Table1[h_Kode Sales :_1]="","",B$1+COUNT(B$2:B97))</f>
        <v>23070028</v>
      </c>
      <c r="C98" s="282">
        <f>IF(Table1[[#This Row],[H_TGL]]="","",Table1[[#This Row],[H_TGL]]+C$1-1)</f>
        <v>45128</v>
      </c>
      <c r="D98" s="293">
        <v>21</v>
      </c>
      <c r="E98" s="281" t="s">
        <v>122</v>
      </c>
      <c r="F98" s="283" t="s">
        <v>278</v>
      </c>
      <c r="G98" s="281" t="s">
        <v>84</v>
      </c>
      <c r="H98" s="288" t="str">
        <f>IF(Table1[[#This Row],[h_No. Invoice :]]="","",CONCATENATE("AM"," ",Table1[[#This Row],[h_No. Invoice :]]))</f>
        <v>AM 23070028</v>
      </c>
      <c r="I98" s="289" t="str">
        <f>CONCATENATE(UPPER(Table1[[#This Row],[h_Kode Sales :_1]])," ",Table1[[#This Row],[h_Kode Sales :_2]])</f>
        <v>KO 2380</v>
      </c>
      <c r="J98" s="288" t="str">
        <f>IF(Table1[[#This Row],[h_toko]]="","",INDEX(Table2[e],IF(Table1[[#This Row],[h_toko]]="","",MATCH(Table1[[#This Row],[h_toko]],Table2[a],0)),))</f>
        <v>CV PELITA JAYA (ANUGERAH SEJAHTERA) PURWOKERTO</v>
      </c>
      <c r="K98" s="281">
        <v>20</v>
      </c>
      <c r="L98" s="281" t="s">
        <v>142</v>
      </c>
      <c r="M98" s="281">
        <v>2</v>
      </c>
      <c r="N98" s="281" t="s">
        <v>171</v>
      </c>
      <c r="O98" s="288" t="str">
        <f>IF(Table1[[#This Row],[h_Item Description]]="","",INDEX([1]!db[NB PAJAK],MATCH(Table1[[#This Row],[h_Item Description]],[1]!db[kode],0)))</f>
        <v>STAPLER KENKO HD-50</v>
      </c>
      <c r="P98" s="281" t="s">
        <v>175</v>
      </c>
      <c r="Q98" s="284">
        <v>228000</v>
      </c>
      <c r="R98" s="285">
        <v>0.13500000000000001</v>
      </c>
      <c r="T98" s="284">
        <f>Table1[[#This Row],[h_hargasetelahdiskon]]</f>
        <v>3944400</v>
      </c>
      <c r="U98" s="284" t="s">
        <v>149</v>
      </c>
      <c r="W98" s="288">
        <f ca="1">IF(Table1[[#This Row],[Item Description]]="","",IF(Table1[[#This Row],[//]]="",INDIRECT(ADDRESS(ROW()-1,COLUMN())),Table1[[#This Row],[//]]))</f>
        <v>98</v>
      </c>
      <c r="X98" s="288">
        <f ca="1">IF(Table1[[#This Row],[h_id]]="","",COUNTIF(Table1[h_id],Table1[[#This Row],[h_id]]))</f>
        <v>1</v>
      </c>
      <c r="Y98" s="284">
        <f>IF(Table1[Item Description]="","",Table1[[#This Row],[Qty]]*Table1[[#This Row],[Unit Price]])</f>
        <v>4560000</v>
      </c>
      <c r="Z98" s="284">
        <f>IF(Table1[[#This Row],[h_hargasebelumdiskon]]="","",IF(Table1[[#This Row],[Disc 1]]="",0,Table1[[#This Row],[h_hargasebelumdiskon]]*Table1[[#This Row],[Disc 1]]))</f>
        <v>615600</v>
      </c>
      <c r="AA98" s="284">
        <f>IF(Table1[[#This Row],[h_hargasebelumdiskon]]="","",IF(Table1[[#This Row],[Disc 2]]="",0,(Table1[[#This Row],[h_hargasebelumdiskon]]-Table1[[#This Row],[h_disc 1]])*Table1[[#This Row],[Disc 2]]))</f>
        <v>0</v>
      </c>
      <c r="AB98" s="284">
        <f>IF(Table1[Item Description]="","",Table1[[#This Row],[h_disc 1]]+Table1[[#This Row],[h_disc 2]])</f>
        <v>615600</v>
      </c>
      <c r="AC98" s="284">
        <f>IF(Table1[Item Description]="","",Table1[[#This Row],[h_hargasebelumdiskon]]-Table1[[#This Row],[h_diskon]])</f>
        <v>3944400</v>
      </c>
      <c r="AD98" s="284">
        <f ca="1">IF(Table1[//]="","",SUMIF(Table1[h_id],Table1[h_id],Table1[h_hargasetelahdiskon]))</f>
        <v>3944400</v>
      </c>
      <c r="AE98" s="284"/>
      <c r="AF98" s="284" t="str">
        <f>Table1[[#This Row],[Item Description]]&amp;Table1[[#This Row],[Unit]]&amp;Table1[[#This Row],[Unit Price]]</f>
        <v>STAPLER KENKO HD-50LSN228000</v>
      </c>
    </row>
    <row r="99" spans="1:32" x14ac:dyDescent="0.25">
      <c r="A99" s="288" t="str">
        <f>IF(Table1[[#This Row],[No. Invoice :]]="","",ROW())</f>
        <v/>
      </c>
      <c r="B99" s="288" t="str">
        <f>IF(Table1[h_Kode Sales :_1]="","",B$1+COUNT(B$2:B98))</f>
        <v/>
      </c>
      <c r="C99" s="282" t="str">
        <f>IF(Table1[[#This Row],[H_TGL]]="","",Table1[[#This Row],[H_TGL]]+C$1-1)</f>
        <v/>
      </c>
      <c r="H99" s="288" t="str">
        <f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>
        <f>IF(Table1[[#This Row],[No. Invoice :]]="","",ROW())</f>
        <v>100</v>
      </c>
      <c r="B100" s="288">
        <f>IF(Table1[h_Kode Sales :_1]="","",B$1+COUNT(B$2:B99))</f>
        <v>23070029</v>
      </c>
      <c r="C100" s="282">
        <f>IF(Table1[[#This Row],[H_TGL]]="","",Table1[[#This Row],[H_TGL]]+C$1-1)</f>
        <v>45129</v>
      </c>
      <c r="D100" s="293">
        <v>22</v>
      </c>
      <c r="E100" s="281" t="s">
        <v>122</v>
      </c>
      <c r="F100" s="283" t="s">
        <v>284</v>
      </c>
      <c r="G100" s="281" t="s">
        <v>70</v>
      </c>
      <c r="H100" s="288" t="str">
        <f>IF(Table1[[#This Row],[h_No. Invoice :]]="","",CONCATENATE("AM"," ",Table1[[#This Row],[h_No. Invoice :]]))</f>
        <v>AM 23070029</v>
      </c>
      <c r="I100" s="289" t="str">
        <f>CONCATENATE(UPPER(Table1[[#This Row],[h_Kode Sales :_1]])," ",Table1[[#This Row],[h_Kode Sales :_2]])</f>
        <v>KO 2388</v>
      </c>
      <c r="J100" s="288" t="str">
        <f>IF(Table1[[#This Row],[h_toko]]="","",INDEX(Table2[e],IF(Table1[[#This Row],[h_toko]]="","",MATCH(Table1[[#This Row],[h_toko]],Table2[a],0)),))</f>
        <v>HARNOYO (BENDAN) PEKALONGAN</v>
      </c>
      <c r="K100" s="281">
        <v>36</v>
      </c>
      <c r="L100" s="281" t="s">
        <v>142</v>
      </c>
      <c r="M100" s="281">
        <v>1</v>
      </c>
      <c r="N100" s="281" t="s">
        <v>285</v>
      </c>
      <c r="O100" s="288" t="str">
        <f>IF(Table1[[#This Row],[h_Item Description]]="","",INDEX([1]!db[NB PAJAK],MATCH(Table1[[#This Row],[h_Item Description]],[1]!db[kode],0)))</f>
        <v>CORRECTION FLUID KENKO KE-01</v>
      </c>
      <c r="P100" s="281" t="s">
        <v>286</v>
      </c>
      <c r="Q100" s="284">
        <v>54300</v>
      </c>
      <c r="R100" s="285">
        <v>0.14000000000000001</v>
      </c>
      <c r="T100" s="284">
        <f>Table1[[#This Row],[h_hargasetelahdiskon]]</f>
        <v>1681128</v>
      </c>
      <c r="U100" s="284" t="s">
        <v>149</v>
      </c>
      <c r="W100" s="288">
        <f ca="1">IF(Table1[[#This Row],[Item Description]]="","",IF(Table1[[#This Row],[//]]="",INDIRECT(ADDRESS(ROW()-1,COLUMN())),Table1[[#This Row],[//]]))</f>
        <v>100</v>
      </c>
      <c r="X100" s="288">
        <f ca="1">IF(Table1[[#This Row],[h_id]]="","",COUNTIF(Table1[h_id],Table1[[#This Row],[h_id]]))</f>
        <v>2</v>
      </c>
      <c r="Y100" s="284">
        <f>IF(Table1[Item Description]="","",Table1[[#This Row],[Qty]]*Table1[[#This Row],[Unit Price]])</f>
        <v>1954800</v>
      </c>
      <c r="Z100" s="284">
        <f>IF(Table1[[#This Row],[h_hargasebelumdiskon]]="","",IF(Table1[[#This Row],[Disc 1]]="",0,Table1[[#This Row],[h_hargasebelumdiskon]]*Table1[[#This Row],[Disc 1]]))</f>
        <v>273672</v>
      </c>
      <c r="AA100" s="284">
        <f>IF(Table1[[#This Row],[h_hargasebelumdiskon]]="","",IF(Table1[[#This Row],[Disc 2]]="",0,(Table1[[#This Row],[h_hargasebelumdiskon]]-Table1[[#This Row],[h_disc 1]])*Table1[[#This Row],[Disc 2]]))</f>
        <v>0</v>
      </c>
      <c r="AB100" s="284">
        <f>IF(Table1[Item Description]="","",Table1[[#This Row],[h_disc 1]]+Table1[[#This Row],[h_disc 2]])</f>
        <v>273672</v>
      </c>
      <c r="AC100" s="284">
        <f>IF(Table1[Item Description]="","",Table1[[#This Row],[h_hargasebelumdiskon]]-Table1[[#This Row],[h_diskon]])</f>
        <v>1681128</v>
      </c>
      <c r="AD100" s="284">
        <f ca="1">IF(Table1[//]="","",SUMIF(Table1[h_id],Table1[h_id],Table1[h_hargasetelahdiskon]))</f>
        <v>6585192</v>
      </c>
      <c r="AE100" s="284"/>
      <c r="AF100" s="284" t="str">
        <f>Table1[[#This Row],[Item Description]]&amp;Table1[[#This Row],[Unit]]&amp;Table1[[#This Row],[Unit Price]]</f>
        <v>CORRECTION FLUID KENKO KE-01LSN54300</v>
      </c>
    </row>
    <row r="101" spans="1:32" x14ac:dyDescent="0.25">
      <c r="A101" s="288" t="str">
        <f>IF(Table1[[#This Row],[No. Invoice :]]="","",ROW())</f>
        <v/>
      </c>
      <c r="B101" s="288" t="str">
        <f>IF(Table1[h_Kode Sales :_1]="","",B$1+COUNT(B$2:B100))</f>
        <v/>
      </c>
      <c r="C101" s="282" t="str">
        <f>IF(Table1[[#This Row],[H_TGL]]="","",Table1[[#This Row],[H_TGL]]+C$1-1)</f>
        <v/>
      </c>
      <c r="H101" s="288" t="str">
        <f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K101" s="281">
        <v>144</v>
      </c>
      <c r="L101" s="281" t="s">
        <v>142</v>
      </c>
      <c r="M101" s="281">
        <v>1</v>
      </c>
      <c r="N101" s="281" t="s">
        <v>287</v>
      </c>
      <c r="O101" s="288" t="str">
        <f>IF(Table1[[#This Row],[h_Item Description]]="","",INDEX([1]!db[NB PAJAK],MATCH(Table1[[#This Row],[h_Item Description]],[1]!db[kode],0)))</f>
        <v>GEL PEN KENKO K-1 HITAM</v>
      </c>
      <c r="P101" s="281" t="s">
        <v>288</v>
      </c>
      <c r="Q101" s="284">
        <v>39600</v>
      </c>
      <c r="R101" s="285">
        <v>0.14000000000000001</v>
      </c>
      <c r="T101" s="284">
        <f>Table1[[#This Row],[h_hargasetelahdiskon]]</f>
        <v>4904064</v>
      </c>
      <c r="W101" s="288">
        <f ca="1">IF(Table1[[#This Row],[Item Description]]="","",IF(Table1[[#This Row],[//]]="",INDIRECT(ADDRESS(ROW()-1,COLUMN())),Table1[[#This Row],[//]]))</f>
        <v>100</v>
      </c>
      <c r="X101" s="288">
        <f ca="1">IF(Table1[[#This Row],[h_id]]="","",COUNTIF(Table1[h_id],Table1[[#This Row],[h_id]]))</f>
        <v>2</v>
      </c>
      <c r="Y101" s="284">
        <f>IF(Table1[Item Description]="","",Table1[[#This Row],[Qty]]*Table1[[#This Row],[Unit Price]])</f>
        <v>5702400</v>
      </c>
      <c r="Z101" s="284">
        <f>IF(Table1[[#This Row],[h_hargasebelumdiskon]]="","",IF(Table1[[#This Row],[Disc 1]]="",0,Table1[[#This Row],[h_hargasebelumdiskon]]*Table1[[#This Row],[Disc 1]]))</f>
        <v>798336.00000000012</v>
      </c>
      <c r="AA101" s="284">
        <f>IF(Table1[[#This Row],[h_hargasebelumdiskon]]="","",IF(Table1[[#This Row],[Disc 2]]="",0,(Table1[[#This Row],[h_hargasebelumdiskon]]-Table1[[#This Row],[h_disc 1]])*Table1[[#This Row],[Disc 2]]))</f>
        <v>0</v>
      </c>
      <c r="AB101" s="284">
        <f>IF(Table1[Item Description]="","",Table1[[#This Row],[h_disc 1]]+Table1[[#This Row],[h_disc 2]])</f>
        <v>798336.00000000012</v>
      </c>
      <c r="AC101" s="284">
        <f>IF(Table1[Item Description]="","",Table1[[#This Row],[h_hargasebelumdiskon]]-Table1[[#This Row],[h_diskon]])</f>
        <v>4904064</v>
      </c>
      <c r="AD101" s="284" t="str">
        <f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>GEL PEN KENKO K-1 HITAMLSN39600</v>
      </c>
    </row>
    <row r="102" spans="1:32" x14ac:dyDescent="0.25">
      <c r="A102" s="288" t="str">
        <f>IF(Table1[[#This Row],[No. Invoice :]]="","",ROW())</f>
        <v/>
      </c>
      <c r="B102" s="288" t="str">
        <f>IF(Table1[h_Kode Sales :_1]="","",B$1+COUNT(B$2:B101))</f>
        <v/>
      </c>
      <c r="C102" s="282" t="str">
        <f>IF(Table1[[#This Row],[H_TGL]]="","",Table1[[#This Row],[H_TGL]]+C$1-1)</f>
        <v/>
      </c>
      <c r="H102" s="288" t="str">
        <f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>IF(Table1[[#This Row],[No. Invoice :]]="","",ROW())</f>
        <v/>
      </c>
      <c r="B103" s="288" t="str">
        <f>IF(Table1[h_Kode Sales :_1]="","",B$1+COUNT(B$2:B100))</f>
        <v/>
      </c>
      <c r="C103" s="282" t="str">
        <f>IF(Table1[[#This Row],[H_TGL]]="","",Table1[[#This Row],[H_TGL]]+C$1-1)</f>
        <v/>
      </c>
      <c r="H103" s="288" t="str">
        <f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>
        <f>IF(Table1[[#This Row],[No. Invoice :]]="","",ROW())</f>
        <v>104</v>
      </c>
      <c r="B104" s="288">
        <f>IF(Table1[h_Kode Sales :_1]="","",B$1+COUNT(B$2:B103))</f>
        <v>23070030</v>
      </c>
      <c r="C104" s="282">
        <f>IF(Table1[[#This Row],[H_TGL]]="","",Table1[[#This Row],[H_TGL]]+C$1-1)</f>
        <v>45131</v>
      </c>
      <c r="D104" s="293">
        <v>24</v>
      </c>
      <c r="E104" s="281" t="s">
        <v>122</v>
      </c>
      <c r="F104" s="283" t="s">
        <v>279</v>
      </c>
      <c r="G104" s="281" t="s">
        <v>94</v>
      </c>
      <c r="H104" s="288" t="str">
        <f>IF(Table1[[#This Row],[h_No. Invoice :]]="","",CONCATENATE("AM"," ",Table1[[#This Row],[h_No. Invoice :]]))</f>
        <v>AM 23070030</v>
      </c>
      <c r="I104" s="289" t="str">
        <f>CONCATENATE(UPPER(Table1[[#This Row],[h_Kode Sales :_1]])," ",Table1[[#This Row],[h_Kode Sales :_2]])</f>
        <v>KO 4840</v>
      </c>
      <c r="J104" s="288" t="str">
        <f>IF(Table1[[#This Row],[h_toko]]="","",INDEX(Table2[e],IF(Table1[[#This Row],[h_toko]]="","",MATCH(Table1[[#This Row],[h_toko]],Table2[a],0)),))</f>
        <v>CV LANCAR JAYA SENTOSA MALANG</v>
      </c>
      <c r="K104" s="281">
        <v>144</v>
      </c>
      <c r="L104" s="281" t="s">
        <v>142</v>
      </c>
      <c r="M104" s="281">
        <v>2</v>
      </c>
      <c r="N104" s="281" t="s">
        <v>280</v>
      </c>
      <c r="O104" s="288" t="str">
        <f>IF(Table1[[#This Row],[h_Item Description]]="","",INDEX([1]!db[NB PAJAK],MATCH(Table1[[#This Row],[h_Item Description]],[1]!db[kode],0)))</f>
        <v>ISI PENSIL 2B 2.0 MM JOYKO PL-11</v>
      </c>
      <c r="P104" s="281" t="s">
        <v>281</v>
      </c>
      <c r="Q104" s="284">
        <v>37200</v>
      </c>
      <c r="R104" s="285">
        <v>0.125</v>
      </c>
      <c r="T104" s="284">
        <f>Table1[[#This Row],[h_hargasetelahdiskon]]</f>
        <v>4687200</v>
      </c>
      <c r="U104" s="284" t="s">
        <v>149</v>
      </c>
      <c r="W104" s="288">
        <f ca="1">IF(Table1[[#This Row],[Item Description]]="","",IF(Table1[[#This Row],[//]]="",INDIRECT(ADDRESS(ROW()-1,COLUMN())),Table1[[#This Row],[//]]))</f>
        <v>104</v>
      </c>
      <c r="X104" s="288">
        <f ca="1">IF(Table1[[#This Row],[h_id]]="","",COUNTIF(Table1[h_id],Table1[[#This Row],[h_id]]))</f>
        <v>2</v>
      </c>
      <c r="Y104" s="284">
        <f>IF(Table1[Item Description]="","",Table1[[#This Row],[Qty]]*Table1[[#This Row],[Unit Price]])</f>
        <v>5356800</v>
      </c>
      <c r="Z104" s="284">
        <f>IF(Table1[[#This Row],[h_hargasebelumdiskon]]="","",IF(Table1[[#This Row],[Disc 1]]="",0,Table1[[#This Row],[h_hargasebelumdiskon]]*Table1[[#This Row],[Disc 1]]))</f>
        <v>669600</v>
      </c>
      <c r="AA104" s="284">
        <f>IF(Table1[[#This Row],[h_hargasebelumdiskon]]="","",IF(Table1[[#This Row],[Disc 2]]="",0,(Table1[[#This Row],[h_hargasebelumdiskon]]-Table1[[#This Row],[h_disc 1]])*Table1[[#This Row],[Disc 2]]))</f>
        <v>0</v>
      </c>
      <c r="AB104" s="284">
        <f>IF(Table1[Item Description]="","",Table1[[#This Row],[h_disc 1]]+Table1[[#This Row],[h_disc 2]])</f>
        <v>669600</v>
      </c>
      <c r="AC104" s="284">
        <f>IF(Table1[Item Description]="","",Table1[[#This Row],[h_hargasebelumdiskon]]-Table1[[#This Row],[h_diskon]])</f>
        <v>4687200</v>
      </c>
      <c r="AD104" s="284">
        <f ca="1">IF(Table1[//]="","",SUMIF(Table1[h_id],Table1[h_id],Table1[h_hargasetelahdiskon]))</f>
        <v>7182000</v>
      </c>
      <c r="AE104" s="284"/>
      <c r="AF104" s="284" t="str">
        <f>Table1[[#This Row],[Item Description]]&amp;Table1[[#This Row],[Unit]]&amp;Table1[[#This Row],[Unit Price]]</f>
        <v>ISI PENSIL 2B 2.0 MM JOYKO PL-11LSN37200</v>
      </c>
    </row>
    <row r="105" spans="1:32" x14ac:dyDescent="0.25">
      <c r="A105" s="288" t="str">
        <f>IF(Table1[[#This Row],[No. Invoice :]]="","",ROW())</f>
        <v/>
      </c>
      <c r="B105" s="288" t="str">
        <f>IF(Table1[h_Kode Sales :_1]="","",B$1+COUNT(B$2:B104))</f>
        <v/>
      </c>
      <c r="C105" s="282" t="str">
        <f>IF(Table1[[#This Row],[H_TGL]]="","",Table1[[#This Row],[H_TGL]]+C$1-1)</f>
        <v/>
      </c>
      <c r="H105" s="288" t="str">
        <f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K105" s="281">
        <v>144</v>
      </c>
      <c r="L105" s="281" t="s">
        <v>142</v>
      </c>
      <c r="M105" s="281">
        <v>1</v>
      </c>
      <c r="N105" s="281" t="s">
        <v>282</v>
      </c>
      <c r="O105" s="288" t="str">
        <f>IF(Table1[[#This Row],[h_Item Description]]="","",INDEX([1]!db[NB PAJAK],MATCH(Table1[[#This Row],[h_Item Description]],[1]!db[kode],0)))</f>
        <v>ISI PENSIL 2B 2.0 MM JOYKO PL-10</v>
      </c>
      <c r="P105" s="288" t="s">
        <v>283</v>
      </c>
      <c r="Q105" s="284">
        <v>19800</v>
      </c>
      <c r="R105" s="285">
        <v>0.125</v>
      </c>
      <c r="T105" s="284">
        <f>Table1[[#This Row],[h_hargasetelahdiskon]]</f>
        <v>2494800</v>
      </c>
      <c r="W105" s="288">
        <f ca="1">IF(Table1[[#This Row],[Item Description]]="","",IF(Table1[[#This Row],[//]]="",INDIRECT(ADDRESS(ROW()-1,COLUMN())),Table1[[#This Row],[//]]))</f>
        <v>104</v>
      </c>
      <c r="X105" s="288">
        <f ca="1">IF(Table1[[#This Row],[h_id]]="","",COUNTIF(Table1[h_id],Table1[[#This Row],[h_id]]))</f>
        <v>2</v>
      </c>
      <c r="Y105" s="284">
        <f>IF(Table1[Item Description]="","",Table1[[#This Row],[Qty]]*Table1[[#This Row],[Unit Price]])</f>
        <v>2851200</v>
      </c>
      <c r="Z105" s="284">
        <f>IF(Table1[[#This Row],[h_hargasebelumdiskon]]="","",IF(Table1[[#This Row],[Disc 1]]="",0,Table1[[#This Row],[h_hargasebelumdiskon]]*Table1[[#This Row],[Disc 1]]))</f>
        <v>356400</v>
      </c>
      <c r="AA105" s="284">
        <f>IF(Table1[[#This Row],[h_hargasebelumdiskon]]="","",IF(Table1[[#This Row],[Disc 2]]="",0,(Table1[[#This Row],[h_hargasebelumdiskon]]-Table1[[#This Row],[h_disc 1]])*Table1[[#This Row],[Disc 2]]))</f>
        <v>0</v>
      </c>
      <c r="AB105" s="284">
        <f>IF(Table1[Item Description]="","",Table1[[#This Row],[h_disc 1]]+Table1[[#This Row],[h_disc 2]])</f>
        <v>356400</v>
      </c>
      <c r="AC105" s="284">
        <f>IF(Table1[Item Description]="","",Table1[[#This Row],[h_hargasebelumdiskon]]-Table1[[#This Row],[h_diskon]])</f>
        <v>2494800</v>
      </c>
      <c r="AD105" s="284" t="str">
        <f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>ISI PENSIL 2B 2.0 MM JOYKO PL-10LSN19800</v>
      </c>
    </row>
    <row r="106" spans="1:32" x14ac:dyDescent="0.25">
      <c r="A106" s="288" t="str">
        <f>IF(Table1[[#This Row],[No. Invoice :]]="","",ROW())</f>
        <v/>
      </c>
      <c r="B106" s="288" t="str">
        <f>IF(Table1[h_Kode Sales :_1]="","",B$1+COUNT(B$2:B105))</f>
        <v/>
      </c>
      <c r="C106" s="282" t="str">
        <f>IF(Table1[[#This Row],[H_TGL]]="","",Table1[[#This Row],[H_TGL]]+C$1-1)</f>
        <v/>
      </c>
      <c r="H106" s="288" t="str">
        <f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>
        <f>IF(Table1[[#This Row],[No. Invoice :]]="","",ROW())</f>
        <v>107</v>
      </c>
      <c r="B107" s="288">
        <f>IF(Table1[h_Kode Sales :_1]="","",B$1+COUNT(B$2:B106))</f>
        <v>23070031</v>
      </c>
      <c r="C107" s="282">
        <f>IF(Table1[[#This Row],[H_TGL]]="","",Table1[[#This Row],[H_TGL]]+C$1-1)</f>
        <v>45131</v>
      </c>
      <c r="D107" s="293">
        <v>24</v>
      </c>
      <c r="E107" s="281" t="s">
        <v>129</v>
      </c>
      <c r="F107" s="283" t="s">
        <v>296</v>
      </c>
      <c r="G107" s="281" t="s">
        <v>93</v>
      </c>
      <c r="H107" s="288" t="str">
        <f>IF(Table1[[#This Row],[h_No. Invoice :]]="","",CONCATENATE("AM"," ",Table1[[#This Row],[h_No. Invoice :]]))</f>
        <v>AM 23070031</v>
      </c>
      <c r="I107" s="289" t="str">
        <f>CONCATENATE(UPPER(Table1[[#This Row],[h_Kode Sales :_1]])," ",Table1[[#This Row],[h_Kode Sales :_2]])</f>
        <v>G 2397</v>
      </c>
      <c r="J107" s="288" t="str">
        <f>IF(Table1[[#This Row],[h_toko]]="","",INDEX(Table2[e],IF(Table1[[#This Row],[h_toko]]="","",MATCH(Table1[[#This Row],[h_toko]],Table2[a],0)),))</f>
        <v>LILY JULIAWATI (REJO AGUNG) JOMBANG</v>
      </c>
      <c r="K107" s="281">
        <v>7776</v>
      </c>
      <c r="L107" s="281" t="s">
        <v>155</v>
      </c>
      <c r="M107" s="281">
        <v>9</v>
      </c>
      <c r="N107" s="281" t="s">
        <v>294</v>
      </c>
      <c r="O107" s="288" t="str">
        <f>IF(Table1[[#This Row],[h_Item Description]]="","",INDEX([1]!db[NB PAJAK],MATCH(Table1[[#This Row],[h_Item Description]],[1]!db[kode],0)))</f>
        <v>LEM STICK JOYKO 15 GR GS-104 TG (ANIMAL KINGDOM) isi 24 pc</v>
      </c>
      <c r="P107" s="281" t="s">
        <v>295</v>
      </c>
      <c r="Q107" s="284">
        <v>2450</v>
      </c>
      <c r="R107" s="285">
        <v>0.125</v>
      </c>
      <c r="T107" s="284">
        <f>Table1[[#This Row],[h_hargasetelahdiskon]]</f>
        <v>16669800</v>
      </c>
      <c r="U107" s="284" t="s">
        <v>149</v>
      </c>
      <c r="W107" s="288">
        <f ca="1">IF(Table1[[#This Row],[Item Description]]="","",IF(Table1[[#This Row],[//]]="",INDIRECT(ADDRESS(ROW()-1,COLUMN())),Table1[[#This Row],[//]]))</f>
        <v>107</v>
      </c>
      <c r="X107" s="288">
        <f ca="1">IF(Table1[[#This Row],[h_id]]="","",COUNTIF(Table1[h_id],Table1[[#This Row],[h_id]]))</f>
        <v>2</v>
      </c>
      <c r="Y107" s="284">
        <f>IF(Table1[Item Description]="","",Table1[[#This Row],[Qty]]*Table1[[#This Row],[Unit Price]])</f>
        <v>19051200</v>
      </c>
      <c r="Z107" s="284">
        <f>IF(Table1[[#This Row],[h_hargasebelumdiskon]]="","",IF(Table1[[#This Row],[Disc 1]]="",0,Table1[[#This Row],[h_hargasebelumdiskon]]*Table1[[#This Row],[Disc 1]]))</f>
        <v>2381400</v>
      </c>
      <c r="AA107" s="284">
        <f>IF(Table1[[#This Row],[h_hargasebelumdiskon]]="","",IF(Table1[[#This Row],[Disc 2]]="",0,(Table1[[#This Row],[h_hargasebelumdiskon]]-Table1[[#This Row],[h_disc 1]])*Table1[[#This Row],[Disc 2]]))</f>
        <v>0</v>
      </c>
      <c r="AB107" s="284">
        <f>IF(Table1[Item Description]="","",Table1[[#This Row],[h_disc 1]]+Table1[[#This Row],[h_disc 2]])</f>
        <v>2381400</v>
      </c>
      <c r="AC107" s="284">
        <f>IF(Table1[Item Description]="","",Table1[[#This Row],[h_hargasebelumdiskon]]-Table1[[#This Row],[h_diskon]])</f>
        <v>16669800</v>
      </c>
      <c r="AD107" s="284">
        <f ca="1">IF(Table1[//]="","",SUMIF(Table1[h_id],Table1[h_id],Table1[h_hargasetelahdiskon]))</f>
        <v>18463550</v>
      </c>
      <c r="AE107" s="284"/>
      <c r="AF107" s="284" t="str">
        <f>Table1[[#This Row],[Item Description]]&amp;Table1[[#This Row],[Unit]]&amp;Table1[[#This Row],[Unit Price]]</f>
        <v>LEM STICK JOYKO 15 GR GS-104 TG (ANIMAL KINGDOM) isi 24 pcPCS2450</v>
      </c>
    </row>
    <row r="108" spans="1:32" x14ac:dyDescent="0.25">
      <c r="A108" s="288" t="str">
        <f>IF(Table1[[#This Row],[No. Invoice :]]="","",ROW())</f>
        <v/>
      </c>
      <c r="B108" s="288" t="str">
        <f>IF(Table1[h_Kode Sales :_1]="","",B$1+COUNT(B$2:B107))</f>
        <v/>
      </c>
      <c r="C108" s="282" t="str">
        <f>IF(Table1[[#This Row],[H_TGL]]="","",Table1[[#This Row],[H_TGL]]+C$1-1)</f>
        <v/>
      </c>
      <c r="H108" s="288" t="str">
        <f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K108" s="281">
        <v>1000</v>
      </c>
      <c r="L108" s="281" t="s">
        <v>155</v>
      </c>
      <c r="M108" s="281">
        <v>1</v>
      </c>
      <c r="N108" s="281" t="s">
        <v>153</v>
      </c>
      <c r="O108" s="288" t="str">
        <f>IF(Table1[[#This Row],[h_Item Description]]="","",INDEX([1]!db[NB PAJAK],MATCH(Table1[[#This Row],[h_Item Description]],[1]!db[kode],0)))</f>
        <v>LABEL HARGA JOYKO LB-2RL (1 LINE PUTIH)</v>
      </c>
      <c r="P108" s="281" t="s">
        <v>162</v>
      </c>
      <c r="Q108" s="284">
        <v>2050</v>
      </c>
      <c r="R108" s="285">
        <v>0.125</v>
      </c>
      <c r="T108" s="284">
        <f>Table1[[#This Row],[h_hargasetelahdiskon]]</f>
        <v>1793750</v>
      </c>
      <c r="W108" s="288">
        <f ca="1">IF(Table1[[#This Row],[Item Description]]="","",IF(Table1[[#This Row],[//]]="",INDIRECT(ADDRESS(ROW()-1,COLUMN())),Table1[[#This Row],[//]]))</f>
        <v>107</v>
      </c>
      <c r="X108" s="288">
        <f ca="1">IF(Table1[[#This Row],[h_id]]="","",COUNTIF(Table1[h_id],Table1[[#This Row],[h_id]]))</f>
        <v>2</v>
      </c>
      <c r="Y108" s="284">
        <f>IF(Table1[Item Description]="","",Table1[[#This Row],[Qty]]*Table1[[#This Row],[Unit Price]])</f>
        <v>2050000</v>
      </c>
      <c r="Z108" s="284">
        <f>IF(Table1[[#This Row],[h_hargasebelumdiskon]]="","",IF(Table1[[#This Row],[Disc 1]]="",0,Table1[[#This Row],[h_hargasebelumdiskon]]*Table1[[#This Row],[Disc 1]]))</f>
        <v>256250</v>
      </c>
      <c r="AA108" s="284">
        <f>IF(Table1[[#This Row],[h_hargasebelumdiskon]]="","",IF(Table1[[#This Row],[Disc 2]]="",0,(Table1[[#This Row],[h_hargasebelumdiskon]]-Table1[[#This Row],[h_disc 1]])*Table1[[#This Row],[Disc 2]]))</f>
        <v>0</v>
      </c>
      <c r="AB108" s="284">
        <f>IF(Table1[Item Description]="","",Table1[[#This Row],[h_disc 1]]+Table1[[#This Row],[h_disc 2]])</f>
        <v>256250</v>
      </c>
      <c r="AC108" s="284">
        <f>IF(Table1[Item Description]="","",Table1[[#This Row],[h_hargasebelumdiskon]]-Table1[[#This Row],[h_diskon]])</f>
        <v>1793750</v>
      </c>
      <c r="AD108" s="284" t="str">
        <f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>LABEL HARGA JOYKO LB-2RL (1 LINE PUTIH)PCS2050</v>
      </c>
    </row>
    <row r="109" spans="1:32" x14ac:dyDescent="0.25">
      <c r="A109" s="288" t="str">
        <f>IF(Table1[[#This Row],[No. Invoice :]]="","",ROW())</f>
        <v/>
      </c>
      <c r="B109" s="288" t="str">
        <f>IF(Table1[h_Kode Sales :_1]="","",B$1+COUNT(B$2:B108))</f>
        <v/>
      </c>
      <c r="C109" s="282" t="str">
        <f>IF(Table1[[#This Row],[H_TGL]]="","",Table1[[#This Row],[H_TGL]]+C$1-1)</f>
        <v/>
      </c>
      <c r="H109" s="288" t="str">
        <f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>
        <f>IF(Table1[[#This Row],[No. Invoice :]]="","",ROW())</f>
        <v>110</v>
      </c>
      <c r="B110" s="288">
        <f>IF(Table1[h_Kode Sales :_1]="","",B$1+COUNT(B$2:B109))</f>
        <v>23070032</v>
      </c>
      <c r="C110" s="282">
        <f>IF(Table1[[#This Row],[H_TGL]]="","",Table1[[#This Row],[H_TGL]]+C$1-1)</f>
        <v>45131</v>
      </c>
      <c r="D110" s="293">
        <v>24</v>
      </c>
      <c r="E110" s="281" t="s">
        <v>129</v>
      </c>
      <c r="F110" s="283" t="s">
        <v>297</v>
      </c>
      <c r="G110" s="281" t="s">
        <v>183</v>
      </c>
      <c r="H110" s="288" t="str">
        <f>IF(Table1[[#This Row],[h_No. Invoice :]]="","",CONCATENATE("AM"," ",Table1[[#This Row],[h_No. Invoice :]]))</f>
        <v>AM 23070032</v>
      </c>
      <c r="I110" s="289" t="str">
        <f>CONCATENATE(UPPER(Table1[[#This Row],[h_Kode Sales :_1]])," ",Table1[[#This Row],[h_Kode Sales :_2]])</f>
        <v>G 2653</v>
      </c>
      <c r="J110" s="288" t="str">
        <f>IF(Table1[[#This Row],[h_toko]]="","",INDEX(Table2[e],IF(Table1[[#This Row],[h_toko]]="","",MATCH(Table1[[#This Row],[h_toko]],Table2[a],0)),))</f>
        <v>GUNAWAN HARTONO KUSUMA ( NIKI SAE ) TULUNG AGUNG</v>
      </c>
      <c r="K110" s="281">
        <v>144</v>
      </c>
      <c r="L110" s="281" t="s">
        <v>142</v>
      </c>
      <c r="M110" s="281">
        <v>1</v>
      </c>
      <c r="N110" s="281" t="s">
        <v>298</v>
      </c>
      <c r="O110" s="288" t="str">
        <f>IF(Table1[[#This Row],[h_Item Description]]="","",INDEX([1]!db[NB PAJAK],MATCH(Table1[[#This Row],[h_Item Description]],[1]!db[kode],0)))</f>
        <v>GEL PEN JOYKO GP-212 I-DIAMOND</v>
      </c>
      <c r="P110" s="281" t="s">
        <v>299</v>
      </c>
      <c r="Q110" s="284">
        <v>21600</v>
      </c>
      <c r="R110" s="285">
        <v>0.125</v>
      </c>
      <c r="T110" s="284">
        <f>Table1[[#This Row],[h_hargasetelahdiskon]]</f>
        <v>2721600</v>
      </c>
      <c r="U110" s="284" t="s">
        <v>149</v>
      </c>
      <c r="W110" s="288">
        <f ca="1">IF(Table1[[#This Row],[Item Description]]="","",IF(Table1[[#This Row],[//]]="",INDIRECT(ADDRESS(ROW()-1,COLUMN())),Table1[[#This Row],[//]]))</f>
        <v>110</v>
      </c>
      <c r="X110" s="288">
        <f ca="1">IF(Table1[[#This Row],[h_id]]="","",COUNTIF(Table1[h_id],Table1[[#This Row],[h_id]]))</f>
        <v>2</v>
      </c>
      <c r="Y110" s="284">
        <f>IF(Table1[Item Description]="","",Table1[[#This Row],[Qty]]*Table1[[#This Row],[Unit Price]])</f>
        <v>3110400</v>
      </c>
      <c r="Z110" s="284">
        <f>IF(Table1[[#This Row],[h_hargasebelumdiskon]]="","",IF(Table1[[#This Row],[Disc 1]]="",0,Table1[[#This Row],[h_hargasebelumdiskon]]*Table1[[#This Row],[Disc 1]]))</f>
        <v>388800</v>
      </c>
      <c r="AA110" s="284">
        <f>IF(Table1[[#This Row],[h_hargasebelumdiskon]]="","",IF(Table1[[#This Row],[Disc 2]]="",0,(Table1[[#This Row],[h_hargasebelumdiskon]]-Table1[[#This Row],[h_disc 1]])*Table1[[#This Row],[Disc 2]]))</f>
        <v>0</v>
      </c>
      <c r="AB110" s="284">
        <f>IF(Table1[Item Description]="","",Table1[[#This Row],[h_disc 1]]+Table1[[#This Row],[h_disc 2]])</f>
        <v>388800</v>
      </c>
      <c r="AC110" s="284">
        <f>IF(Table1[Item Description]="","",Table1[[#This Row],[h_hargasebelumdiskon]]-Table1[[#This Row],[h_diskon]])</f>
        <v>2721600</v>
      </c>
      <c r="AD110" s="284">
        <f ca="1">IF(Table1[//]="","",SUMIF(Table1[h_id],Table1[h_id],Table1[h_hargasetelahdiskon]))</f>
        <v>7172550</v>
      </c>
      <c r="AE110" s="284"/>
      <c r="AF110" s="284" t="str">
        <f>Table1[[#This Row],[Item Description]]&amp;Table1[[#This Row],[Unit]]&amp;Table1[[#This Row],[Unit Price]]</f>
        <v>GEL PEN JOYKO GP-212 I-DIAMONDLSN21600</v>
      </c>
    </row>
    <row r="111" spans="1:32" x14ac:dyDescent="0.25">
      <c r="A111" s="288" t="str">
        <f>IF(Table1[[#This Row],[No. Invoice :]]="","",ROW())</f>
        <v/>
      </c>
      <c r="B111" s="288" t="str">
        <f>IF(Table1[h_Kode Sales :_1]="","",B$1+COUNT(B$2:B110))</f>
        <v/>
      </c>
      <c r="C111" s="282" t="str">
        <f>IF(Table1[[#This Row],[H_TGL]]="","",Table1[[#This Row],[H_TGL]]+C$1-1)</f>
        <v/>
      </c>
      <c r="H111" s="288" t="str">
        <f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K111" s="281">
        <v>108</v>
      </c>
      <c r="L111" s="281" t="s">
        <v>142</v>
      </c>
      <c r="M111" s="281">
        <v>3</v>
      </c>
      <c r="N111" s="281" t="s">
        <v>292</v>
      </c>
      <c r="O111" s="288" t="str">
        <f>IF(Table1[[#This Row],[h_Item Description]]="","",INDEX([1]!db[NB PAJAK],MATCH(Table1[[#This Row],[h_Item Description]],[1]!db[kode],0)))</f>
        <v>CORRECTION FLUID KENKO KE-108</v>
      </c>
      <c r="P111" s="281" t="s">
        <v>293</v>
      </c>
      <c r="Q111" s="284">
        <v>47100</v>
      </c>
      <c r="R111" s="285">
        <v>0.125</v>
      </c>
      <c r="T111" s="284">
        <f>Table1[[#This Row],[h_hargasetelahdiskon]]</f>
        <v>4450950</v>
      </c>
      <c r="W111" s="288">
        <f ca="1">IF(Table1[[#This Row],[Item Description]]="","",IF(Table1[[#This Row],[//]]="",INDIRECT(ADDRESS(ROW()-1,COLUMN())),Table1[[#This Row],[//]]))</f>
        <v>110</v>
      </c>
      <c r="X111" s="288">
        <f ca="1">IF(Table1[[#This Row],[h_id]]="","",COUNTIF(Table1[h_id],Table1[[#This Row],[h_id]]))</f>
        <v>2</v>
      </c>
      <c r="Y111" s="284">
        <f>IF(Table1[Item Description]="","",Table1[[#This Row],[Qty]]*Table1[[#This Row],[Unit Price]])</f>
        <v>5086800</v>
      </c>
      <c r="Z111" s="284">
        <f>IF(Table1[[#This Row],[h_hargasebelumdiskon]]="","",IF(Table1[[#This Row],[Disc 1]]="",0,Table1[[#This Row],[h_hargasebelumdiskon]]*Table1[[#This Row],[Disc 1]]))</f>
        <v>635850</v>
      </c>
      <c r="AA111" s="284">
        <f>IF(Table1[[#This Row],[h_hargasebelumdiskon]]="","",IF(Table1[[#This Row],[Disc 2]]="",0,(Table1[[#This Row],[h_hargasebelumdiskon]]-Table1[[#This Row],[h_disc 1]])*Table1[[#This Row],[Disc 2]]))</f>
        <v>0</v>
      </c>
      <c r="AB111" s="284">
        <f>IF(Table1[Item Description]="","",Table1[[#This Row],[h_disc 1]]+Table1[[#This Row],[h_disc 2]])</f>
        <v>635850</v>
      </c>
      <c r="AC111" s="284">
        <f>IF(Table1[Item Description]="","",Table1[[#This Row],[h_hargasebelumdiskon]]-Table1[[#This Row],[h_diskon]])</f>
        <v>4450950</v>
      </c>
      <c r="AD111" s="284" t="str">
        <f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>CORRECTION FLUID KENKO KE-108LSN47100</v>
      </c>
    </row>
    <row r="112" spans="1:32" x14ac:dyDescent="0.25">
      <c r="A112" s="288" t="str">
        <f>IF(Table1[[#This Row],[No. Invoice :]]="","",ROW())</f>
        <v/>
      </c>
      <c r="B112" s="288" t="str">
        <f>IF(Table1[h_Kode Sales :_1]="","",B$1+COUNT(B$2:B111))</f>
        <v/>
      </c>
      <c r="C112" s="282" t="str">
        <f>IF(Table1[[#This Row],[H_TGL]]="","",Table1[[#This Row],[H_TGL]]+C$1-1)</f>
        <v/>
      </c>
      <c r="H112" s="288" t="str">
        <f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>
        <f>IF(Table1[[#This Row],[No. Invoice :]]="","",ROW())</f>
        <v>113</v>
      </c>
      <c r="B113" s="288">
        <f>IF(Table1[h_Kode Sales :_1]="","",B$1+COUNT(B$2:B112))</f>
        <v>23070033</v>
      </c>
      <c r="C113" s="282">
        <f>IF(Table1[[#This Row],[H_TGL]]="","",Table1[[#This Row],[H_TGL]]+C$1-1)</f>
        <v>45131</v>
      </c>
      <c r="D113" s="293">
        <v>24</v>
      </c>
      <c r="E113" s="281" t="s">
        <v>122</v>
      </c>
      <c r="F113" s="283" t="s">
        <v>300</v>
      </c>
      <c r="G113" s="281" t="s">
        <v>84</v>
      </c>
      <c r="H113" s="288" t="str">
        <f>IF(Table1[[#This Row],[h_No. Invoice :]]="","",CONCATENATE("AM"," ",Table1[[#This Row],[h_No. Invoice :]]))</f>
        <v>AM 23070033</v>
      </c>
      <c r="I113" s="289" t="str">
        <f>CONCATENATE(UPPER(Table1[[#This Row],[h_Kode Sales :_1]])," ",Table1[[#This Row],[h_Kode Sales :_2]])</f>
        <v>KO 2655</v>
      </c>
      <c r="J113" s="288" t="str">
        <f>IF(Table1[[#This Row],[h_toko]]="","",INDEX(Table2[e],IF(Table1[[#This Row],[h_toko]]="","",MATCH(Table1[[#This Row],[h_toko]],Table2[a],0)),))</f>
        <v>CV PELITA JAYA (ANUGERAH SEJAHTERA) PURWOKERTO</v>
      </c>
      <c r="K113" s="281">
        <v>432</v>
      </c>
      <c r="L113" s="281" t="s">
        <v>142</v>
      </c>
      <c r="M113" s="281">
        <v>3</v>
      </c>
      <c r="N113" s="281" t="s">
        <v>230</v>
      </c>
      <c r="O113" s="288" t="str">
        <f>IF(Table1[[#This Row],[h_Item Description]]="","",INDEX([1]!db[NB PAJAK],MATCH(Table1[[#This Row],[h_Item Description]],[1]!db[kode],0)))</f>
        <v>PENSIL WARNA JOYKO CP-12PB (PANJANG)</v>
      </c>
      <c r="P113" s="281" t="s">
        <v>235</v>
      </c>
      <c r="Q113" s="284">
        <v>10600</v>
      </c>
      <c r="R113" s="285">
        <v>0.13500000000000001</v>
      </c>
      <c r="T113" s="284">
        <f>Table1[[#This Row],[h_hargasetelahdiskon]]</f>
        <v>3961008</v>
      </c>
      <c r="U113" s="284" t="s">
        <v>149</v>
      </c>
      <c r="W113" s="288">
        <f ca="1">IF(Table1[[#This Row],[Item Description]]="","",IF(Table1[[#This Row],[//]]="",INDIRECT(ADDRESS(ROW()-1,COLUMN())),Table1[[#This Row],[//]]))</f>
        <v>113</v>
      </c>
      <c r="X113" s="288">
        <f ca="1">IF(Table1[[#This Row],[h_id]]="","",COUNTIF(Table1[h_id],Table1[[#This Row],[h_id]]))</f>
        <v>5</v>
      </c>
      <c r="Y113" s="284">
        <f>IF(Table1[Item Description]="","",Table1[[#This Row],[Qty]]*Table1[[#This Row],[Unit Price]])</f>
        <v>4579200</v>
      </c>
      <c r="Z113" s="284">
        <f>IF(Table1[[#This Row],[h_hargasebelumdiskon]]="","",IF(Table1[[#This Row],[Disc 1]]="",0,Table1[[#This Row],[h_hargasebelumdiskon]]*Table1[[#This Row],[Disc 1]]))</f>
        <v>618192</v>
      </c>
      <c r="AA113" s="284">
        <f>IF(Table1[[#This Row],[h_hargasebelumdiskon]]="","",IF(Table1[[#This Row],[Disc 2]]="",0,(Table1[[#This Row],[h_hargasebelumdiskon]]-Table1[[#This Row],[h_disc 1]])*Table1[[#This Row],[Disc 2]]))</f>
        <v>0</v>
      </c>
      <c r="AB113" s="284">
        <f>IF(Table1[Item Description]="","",Table1[[#This Row],[h_disc 1]]+Table1[[#This Row],[h_disc 2]])</f>
        <v>618192</v>
      </c>
      <c r="AC113" s="284">
        <f>IF(Table1[Item Description]="","",Table1[[#This Row],[h_hargasebelumdiskon]]-Table1[[#This Row],[h_diskon]])</f>
        <v>3961008</v>
      </c>
      <c r="AD113" s="284">
        <f ca="1">IF(Table1[//]="","",SUMIF(Table1[h_id],Table1[h_id],Table1[h_hargasetelahdiskon]))</f>
        <v>16248852</v>
      </c>
      <c r="AE113" s="284"/>
      <c r="AF113" s="284" t="str">
        <f>Table1[[#This Row],[Item Description]]&amp;Table1[[#This Row],[Unit]]&amp;Table1[[#This Row],[Unit Price]]</f>
        <v>PENSIL WARNA JOYKO CP-12PB (PANJANG)LSN10600</v>
      </c>
    </row>
    <row r="114" spans="1:32" x14ac:dyDescent="0.25">
      <c r="A114" s="288" t="str">
        <f>IF(Table1[[#This Row],[No. Invoice :]]="","",ROW())</f>
        <v/>
      </c>
      <c r="B114" s="288" t="str">
        <f>IF(Table1[h_Kode Sales :_1]="","",B$1+COUNT(B$2:B113))</f>
        <v/>
      </c>
      <c r="C114" s="282" t="str">
        <f>IF(Table1[[#This Row],[H_TGL]]="","",Table1[[#This Row],[H_TGL]]+C$1-1)</f>
        <v/>
      </c>
      <c r="H114" s="288" t="str">
        <f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K114" s="281">
        <v>60</v>
      </c>
      <c r="L114" s="281" t="s">
        <v>142</v>
      </c>
      <c r="M114" s="281">
        <v>3</v>
      </c>
      <c r="N114" s="281" t="s">
        <v>301</v>
      </c>
      <c r="O114" s="288" t="str">
        <f>IF(Table1[[#This Row],[h_Item Description]]="","",INDEX([1]!db[NB PAJAK],MATCH(Table1[[#This Row],[h_Item Description]],[1]!db[kode],0)))</f>
        <v>STAPLER KENKO HD-10</v>
      </c>
      <c r="P114" s="281" t="s">
        <v>302</v>
      </c>
      <c r="Q114" s="284">
        <v>93000</v>
      </c>
      <c r="R114" s="285">
        <v>0.13500000000000001</v>
      </c>
      <c r="T114" s="284">
        <f>Table1[[#This Row],[h_hargasetelahdiskon]]</f>
        <v>4826700</v>
      </c>
      <c r="W114" s="288">
        <f ca="1">IF(Table1[[#This Row],[Item Description]]="","",IF(Table1[[#This Row],[//]]="",INDIRECT(ADDRESS(ROW()-1,COLUMN())),Table1[[#This Row],[//]]))</f>
        <v>113</v>
      </c>
      <c r="X114" s="288">
        <f ca="1">IF(Table1[[#This Row],[h_id]]="","",COUNTIF(Table1[h_id],Table1[[#This Row],[h_id]]))</f>
        <v>5</v>
      </c>
      <c r="Y114" s="284">
        <f>IF(Table1[Item Description]="","",Table1[[#This Row],[Qty]]*Table1[[#This Row],[Unit Price]])</f>
        <v>5580000</v>
      </c>
      <c r="Z114" s="284">
        <f>IF(Table1[[#This Row],[h_hargasebelumdiskon]]="","",IF(Table1[[#This Row],[Disc 1]]="",0,Table1[[#This Row],[h_hargasebelumdiskon]]*Table1[[#This Row],[Disc 1]]))</f>
        <v>753300</v>
      </c>
      <c r="AA114" s="284">
        <f>IF(Table1[[#This Row],[h_hargasebelumdiskon]]="","",IF(Table1[[#This Row],[Disc 2]]="",0,(Table1[[#This Row],[h_hargasebelumdiskon]]-Table1[[#This Row],[h_disc 1]])*Table1[[#This Row],[Disc 2]]))</f>
        <v>0</v>
      </c>
      <c r="AB114" s="284">
        <f>IF(Table1[Item Description]="","",Table1[[#This Row],[h_disc 1]]+Table1[[#This Row],[h_disc 2]])</f>
        <v>753300</v>
      </c>
      <c r="AC114" s="284">
        <f>IF(Table1[Item Description]="","",Table1[[#This Row],[h_hargasebelumdiskon]]-Table1[[#This Row],[h_diskon]])</f>
        <v>4826700</v>
      </c>
      <c r="AD114" s="284" t="str">
        <f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>STAPLER KENKO HD-10LSN93000</v>
      </c>
    </row>
    <row r="115" spans="1:32" x14ac:dyDescent="0.25">
      <c r="A115" s="288" t="str">
        <f>IF(Table1[[#This Row],[No. Invoice :]]="","",ROW())</f>
        <v/>
      </c>
      <c r="B115" s="288" t="str">
        <f>IF(Table1[h_Kode Sales :_1]="","",B$1+COUNT(B$2:B114))</f>
        <v/>
      </c>
      <c r="C115" s="282" t="str">
        <f>IF(Table1[[#This Row],[H_TGL]]="","",Table1[[#This Row],[H_TGL]]+C$1-1)</f>
        <v/>
      </c>
      <c r="H115" s="288" t="str">
        <f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K115" s="281">
        <v>60</v>
      </c>
      <c r="L115" s="281" t="s">
        <v>142</v>
      </c>
      <c r="M115" s="281">
        <v>2</v>
      </c>
      <c r="N115" s="281" t="s">
        <v>305</v>
      </c>
      <c r="O115" s="288" t="str">
        <f>IF(Table1[[#This Row],[h_Item Description]]="","",INDEX([1]!db[NB PAJAK],MATCH(Table1[[#This Row],[h_Item Description]],[1]!db[kode],0)))</f>
        <v>CUTTER 9 MM KENKO A-300 (KECIL)</v>
      </c>
      <c r="P115" s="281" t="s">
        <v>306</v>
      </c>
      <c r="Q115" s="284">
        <v>57000</v>
      </c>
      <c r="R115" s="285">
        <v>0.13500000000000001</v>
      </c>
      <c r="T115" s="284">
        <f>Table1[[#This Row],[h_hargasetelahdiskon]]</f>
        <v>2958300</v>
      </c>
      <c r="W115" s="288">
        <f ca="1">IF(Table1[[#This Row],[Item Description]]="","",IF(Table1[[#This Row],[//]]="",INDIRECT(ADDRESS(ROW()-1,COLUMN())),Table1[[#This Row],[//]]))</f>
        <v>113</v>
      </c>
      <c r="X115" s="288">
        <f ca="1">IF(Table1[[#This Row],[h_id]]="","",COUNTIF(Table1[h_id],Table1[[#This Row],[h_id]]))</f>
        <v>5</v>
      </c>
      <c r="Y115" s="284">
        <f>IF(Table1[Item Description]="","",Table1[[#This Row],[Qty]]*Table1[[#This Row],[Unit Price]])</f>
        <v>3420000</v>
      </c>
      <c r="Z115" s="284">
        <f>IF(Table1[[#This Row],[h_hargasebelumdiskon]]="","",IF(Table1[[#This Row],[Disc 1]]="",0,Table1[[#This Row],[h_hargasebelumdiskon]]*Table1[[#This Row],[Disc 1]]))</f>
        <v>461700.00000000006</v>
      </c>
      <c r="AA115" s="284">
        <f>IF(Table1[[#This Row],[h_hargasebelumdiskon]]="","",IF(Table1[[#This Row],[Disc 2]]="",0,(Table1[[#This Row],[h_hargasebelumdiskon]]-Table1[[#This Row],[h_disc 1]])*Table1[[#This Row],[Disc 2]]))</f>
        <v>0</v>
      </c>
      <c r="AB115" s="284">
        <f>IF(Table1[Item Description]="","",Table1[[#This Row],[h_disc 1]]+Table1[[#This Row],[h_disc 2]])</f>
        <v>461700.00000000006</v>
      </c>
      <c r="AC115" s="284">
        <f>IF(Table1[Item Description]="","",Table1[[#This Row],[h_hargasebelumdiskon]]-Table1[[#This Row],[h_diskon]])</f>
        <v>2958300</v>
      </c>
      <c r="AD115" s="284" t="str">
        <f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>CUTTER 9 MM KENKO A-300 (KECIL)LSN57000</v>
      </c>
    </row>
    <row r="116" spans="1:32" x14ac:dyDescent="0.25">
      <c r="A116" s="288" t="str">
        <f>IF(Table1[[#This Row],[No. Invoice :]]="","",ROW())</f>
        <v/>
      </c>
      <c r="B116" s="288" t="str">
        <f>IF(Table1[h_Kode Sales :_1]="","",B$1+COUNT(B$2:B115))</f>
        <v/>
      </c>
      <c r="C116" s="282" t="str">
        <f>IF(Table1[[#This Row],[H_TGL]]="","",Table1[[#This Row],[H_TGL]]+C$1-1)</f>
        <v/>
      </c>
      <c r="H116" s="288" t="str">
        <f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K116" s="281">
        <v>144</v>
      </c>
      <c r="L116" s="281" t="s">
        <v>142</v>
      </c>
      <c r="M116" s="281">
        <v>1</v>
      </c>
      <c r="N116" s="281" t="s">
        <v>303</v>
      </c>
      <c r="O116" s="288" t="str">
        <f>IF(Table1[[#This Row],[h_Item Description]]="","",INDEX([1]!db[NB PAJAK],MATCH(Table1[[#This Row],[h_Item Description]],[1]!db[kode],0)))</f>
        <v>BALLPEN JOYKO BP-338 VOCUS HITAM</v>
      </c>
      <c r="P116" s="281" t="s">
        <v>304</v>
      </c>
      <c r="Q116" s="284">
        <v>12600</v>
      </c>
      <c r="R116" s="285">
        <v>0.13500000000000001</v>
      </c>
      <c r="T116" s="284">
        <f>Table1[[#This Row],[h_hargasetelahdiskon]]</f>
        <v>1569456</v>
      </c>
      <c r="W116" s="288">
        <f ca="1">IF(Table1[[#This Row],[Item Description]]="","",IF(Table1[[#This Row],[//]]="",INDIRECT(ADDRESS(ROW()-1,COLUMN())),Table1[[#This Row],[//]]))</f>
        <v>113</v>
      </c>
      <c r="X116" s="288">
        <f ca="1">IF(Table1[[#This Row],[h_id]]="","",COUNTIF(Table1[h_id],Table1[[#This Row],[h_id]]))</f>
        <v>5</v>
      </c>
      <c r="Y116" s="284">
        <f>IF(Table1[Item Description]="","",Table1[[#This Row],[Qty]]*Table1[[#This Row],[Unit Price]])</f>
        <v>1814400</v>
      </c>
      <c r="Z116" s="284">
        <f>IF(Table1[[#This Row],[h_hargasebelumdiskon]]="","",IF(Table1[[#This Row],[Disc 1]]="",0,Table1[[#This Row],[h_hargasebelumdiskon]]*Table1[[#This Row],[Disc 1]]))</f>
        <v>244944.00000000003</v>
      </c>
      <c r="AA116" s="284">
        <f>IF(Table1[[#This Row],[h_hargasebelumdiskon]]="","",IF(Table1[[#This Row],[Disc 2]]="",0,(Table1[[#This Row],[h_hargasebelumdiskon]]-Table1[[#This Row],[h_disc 1]])*Table1[[#This Row],[Disc 2]]))</f>
        <v>0</v>
      </c>
      <c r="AB116" s="284">
        <f>IF(Table1[Item Description]="","",Table1[[#This Row],[h_disc 1]]+Table1[[#This Row],[h_disc 2]])</f>
        <v>244944.00000000003</v>
      </c>
      <c r="AC116" s="284">
        <f>IF(Table1[Item Description]="","",Table1[[#This Row],[h_hargasebelumdiskon]]-Table1[[#This Row],[h_diskon]])</f>
        <v>1569456</v>
      </c>
      <c r="AD116" s="284" t="str">
        <f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>BALLPEN JOYKO BP-338 VOCUS HITAMLSN12600</v>
      </c>
    </row>
    <row r="117" spans="1:32" x14ac:dyDescent="0.25">
      <c r="A117" s="288" t="str">
        <f>IF(Table1[[#This Row],[No. Invoice :]]="","",ROW())</f>
        <v/>
      </c>
      <c r="B117" s="288" t="str">
        <f>IF(Table1[h_Kode Sales :_1]="","",B$1+COUNT(B$2:B116))</f>
        <v/>
      </c>
      <c r="C117" s="282" t="str">
        <f>IF(Table1[[#This Row],[H_TGL]]="","",Table1[[#This Row],[H_TGL]]+C$1-1)</f>
        <v/>
      </c>
      <c r="H117" s="288" t="str">
        <f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K117" s="281">
        <v>72</v>
      </c>
      <c r="L117" s="281" t="s">
        <v>142</v>
      </c>
      <c r="M117" s="281">
        <v>1</v>
      </c>
      <c r="N117" s="281" t="s">
        <v>292</v>
      </c>
      <c r="O117" s="288" t="str">
        <f>IF(Table1[[#This Row],[h_Item Description]]="","",INDEX([1]!db[NB PAJAK],MATCH(Table1[[#This Row],[h_Item Description]],[1]!db[kode],0)))</f>
        <v>CORRECTION FLUID KENKO KE-108</v>
      </c>
      <c r="P117" s="281" t="s">
        <v>293</v>
      </c>
      <c r="Q117" s="284">
        <v>47100</v>
      </c>
      <c r="R117" s="285">
        <v>0.13500000000000001</v>
      </c>
      <c r="T117" s="284">
        <f>Table1[[#This Row],[h_hargasetelahdiskon]]</f>
        <v>2933388</v>
      </c>
      <c r="W117" s="288">
        <f ca="1">IF(Table1[[#This Row],[Item Description]]="","",IF(Table1[[#This Row],[//]]="",INDIRECT(ADDRESS(ROW()-1,COLUMN())),Table1[[#This Row],[//]]))</f>
        <v>113</v>
      </c>
      <c r="X117" s="288">
        <f ca="1">IF(Table1[[#This Row],[h_id]]="","",COUNTIF(Table1[h_id],Table1[[#This Row],[h_id]]))</f>
        <v>5</v>
      </c>
      <c r="Y117" s="284">
        <f>IF(Table1[Item Description]="","",Table1[[#This Row],[Qty]]*Table1[[#This Row],[Unit Price]])</f>
        <v>3391200</v>
      </c>
      <c r="Z117" s="284">
        <f>IF(Table1[[#This Row],[h_hargasebelumdiskon]]="","",IF(Table1[[#This Row],[Disc 1]]="",0,Table1[[#This Row],[h_hargasebelumdiskon]]*Table1[[#This Row],[Disc 1]]))</f>
        <v>457812.00000000006</v>
      </c>
      <c r="AA117" s="284">
        <f>IF(Table1[[#This Row],[h_hargasebelumdiskon]]="","",IF(Table1[[#This Row],[Disc 2]]="",0,(Table1[[#This Row],[h_hargasebelumdiskon]]-Table1[[#This Row],[h_disc 1]])*Table1[[#This Row],[Disc 2]]))</f>
        <v>0</v>
      </c>
      <c r="AB117" s="284">
        <f>IF(Table1[Item Description]="","",Table1[[#This Row],[h_disc 1]]+Table1[[#This Row],[h_disc 2]])</f>
        <v>457812.00000000006</v>
      </c>
      <c r="AC117" s="284">
        <f>IF(Table1[Item Description]="","",Table1[[#This Row],[h_hargasebelumdiskon]]-Table1[[#This Row],[h_diskon]])</f>
        <v>2933388</v>
      </c>
      <c r="AD117" s="284" t="str">
        <f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>CORRECTION FLUID KENKO KE-108LSN47100</v>
      </c>
    </row>
    <row r="118" spans="1:32" x14ac:dyDescent="0.25">
      <c r="A118" s="288" t="str">
        <f>IF(Table1[[#This Row],[No. Invoice :]]="","",ROW())</f>
        <v/>
      </c>
      <c r="B118" s="288" t="str">
        <f>IF(Table1[h_Kode Sales :_1]="","",B$1+COUNT(B$2:B117))</f>
        <v/>
      </c>
      <c r="C118" s="282" t="str">
        <f>IF(Table1[[#This Row],[H_TGL]]="","",Table1[[#This Row],[H_TGL]]+C$1-1)</f>
        <v/>
      </c>
      <c r="H118" s="288" t="str">
        <f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O118" s="288" t="str">
        <f>IF(Table1[[#This Row],[h_Item Description]]="","",INDEX([1]!db[NB PAJAK],MATCH(Table1[[#This Row],[h_Item Description]],[1]!db[kode],0)))</f>
        <v/>
      </c>
      <c r="Q118" s="284"/>
      <c r="R118" s="285"/>
      <c r="T118" s="284" t="str">
        <f>Table1[[#This Row],[h_hargasetelahdiskon]]</f>
        <v/>
      </c>
      <c r="W118" s="288" t="str">
        <f ca="1">IF(Table1[[#This Row],[Item Description]]="","",IF(Table1[[#This Row],[//]]="",INDIRECT(ADDRESS(ROW()-1,COLUMN())),Table1[[#This Row],[//]]))</f>
        <v/>
      </c>
      <c r="X118" s="288" t="str">
        <f ca="1">IF(Table1[[#This Row],[h_id]]="","",COUNTIF(Table1[h_id],Table1[[#This Row],[h_id]]))</f>
        <v/>
      </c>
      <c r="Y118" s="284" t="str">
        <f>IF(Table1[Item Description]="","",Table1[[#This Row],[Qty]]*Table1[[#This Row],[Unit Price]])</f>
        <v/>
      </c>
      <c r="Z118" s="284" t="str">
        <f>IF(Table1[[#This Row],[h_hargasebelumdiskon]]="","",IF(Table1[[#This Row],[Disc 1]]="",0,Table1[[#This Row],[h_hargasebelumdiskon]]*Table1[[#This Row],[Disc 1]]))</f>
        <v/>
      </c>
      <c r="AA118" s="284" t="str">
        <f>IF(Table1[[#This Row],[h_hargasebelumdiskon]]="","",IF(Table1[[#This Row],[Disc 2]]="",0,(Table1[[#This Row],[h_hargasebelumdiskon]]-Table1[[#This Row],[h_disc 1]])*Table1[[#This Row],[Disc 2]]))</f>
        <v/>
      </c>
      <c r="AB118" s="284" t="str">
        <f>IF(Table1[Item Description]="","",Table1[[#This Row],[h_disc 1]]+Table1[[#This Row],[h_disc 2]])</f>
        <v/>
      </c>
      <c r="AC118" s="284" t="str">
        <f>IF(Table1[Item Description]="","",Table1[[#This Row],[h_hargasebelumdiskon]]-Table1[[#This Row],[h_diskon]])</f>
        <v/>
      </c>
      <c r="AD118" s="284" t="str">
        <f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/>
      </c>
    </row>
    <row r="119" spans="1:32" x14ac:dyDescent="0.25">
      <c r="A119" s="288" t="str">
        <f>IF(Table1[[#This Row],[No. Invoice :]]="","",ROW())</f>
        <v/>
      </c>
      <c r="B119" s="288" t="str">
        <f>IF(Table1[h_Kode Sales :_1]="","",B$1+COUNT(B$2:B118))</f>
        <v/>
      </c>
      <c r="C119" s="282" t="str">
        <f>IF(Table1[[#This Row],[H_TGL]]="","",Table1[[#This Row],[H_TGL]]+C$1-1)</f>
        <v/>
      </c>
      <c r="H119" s="288" t="str">
        <f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 t="str">
        <f>IF(Table1[[#This Row],[No. Invoice :]]="","",ROW())</f>
        <v/>
      </c>
      <c r="B120" s="288" t="str">
        <f>IF(Table1[h_Kode Sales :_1]="","",B$1+COUNT(B$2:B119))</f>
        <v/>
      </c>
      <c r="C120" s="282" t="str">
        <f>IF(Table1[[#This Row],[H_TGL]]="","",Table1[[#This Row],[H_TGL]]+C$1-1)</f>
        <v/>
      </c>
      <c r="H120" s="288" t="str">
        <f>IF(Table1[[#This Row],[h_No. Invoice :]]="","",CONCATENATE("AM"," ",Table1[[#This Row],[h_No. Invoice :]]))</f>
        <v/>
      </c>
      <c r="I120" s="289" t="str">
        <f>CONCATENATE(UPPER(Table1[[#This Row],[h_Kode Sales :_1]])," ",Table1[[#This Row],[h_Kode Sales :_2]])</f>
        <v xml:space="preserve"> </v>
      </c>
      <c r="J120" s="288" t="str">
        <f>IF(Table1[[#This Row],[h_toko]]="","",INDEX(Table2[e],IF(Table1[[#This Row],[h_toko]]="","",MATCH(Table1[[#This Row],[h_toko]],Table2[a],0)),))</f>
        <v/>
      </c>
      <c r="O120" s="288" t="str">
        <f>IF(Table1[[#This Row],[h_Item Description]]="","",INDEX([1]!db[NB PAJAK],MATCH(Table1[[#This Row],[h_Item Description]],[1]!db[kode],0)))</f>
        <v/>
      </c>
      <c r="Q120" s="284"/>
      <c r="R120" s="285"/>
      <c r="T120" s="284" t="str">
        <f>Table1[[#This Row],[h_hargasetelahdiskon]]</f>
        <v/>
      </c>
      <c r="W120" s="288" t="str">
        <f ca="1">IF(Table1[[#This Row],[Item Description]]="","",IF(Table1[[#This Row],[//]]="",INDIRECT(ADDRESS(ROW()-1,COLUMN())),Table1[[#This Row],[//]]))</f>
        <v/>
      </c>
      <c r="X120" s="288" t="str">
        <f ca="1">IF(Table1[[#This Row],[h_id]]="","",COUNTIF(Table1[h_id],Table1[[#This Row],[h_id]]))</f>
        <v/>
      </c>
      <c r="Y120" s="284" t="str">
        <f>IF(Table1[Item Description]="","",Table1[[#This Row],[Qty]]*Table1[[#This Row],[Unit Price]])</f>
        <v/>
      </c>
      <c r="Z120" s="284" t="str">
        <f>IF(Table1[[#This Row],[h_hargasebelumdiskon]]="","",IF(Table1[[#This Row],[Disc 1]]="",0,Table1[[#This Row],[h_hargasebelumdiskon]]*Table1[[#This Row],[Disc 1]]))</f>
        <v/>
      </c>
      <c r="AA120" s="284" t="str">
        <f>IF(Table1[[#This Row],[h_hargasebelumdiskon]]="","",IF(Table1[[#This Row],[Disc 2]]="",0,(Table1[[#This Row],[h_hargasebelumdiskon]]-Table1[[#This Row],[h_disc 1]])*Table1[[#This Row],[Disc 2]]))</f>
        <v/>
      </c>
      <c r="AB120" s="284" t="str">
        <f>IF(Table1[Item Description]="","",Table1[[#This Row],[h_disc 1]]+Table1[[#This Row],[h_disc 2]])</f>
        <v/>
      </c>
      <c r="AC120" s="284" t="str">
        <f>IF(Table1[Item Description]="","",Table1[[#This Row],[h_hargasebelumdiskon]]-Table1[[#This Row],[h_diskon]])</f>
        <v/>
      </c>
      <c r="AD120" s="284" t="str">
        <f>IF(Table1[//]="","",SUMIF(Table1[h_id],Table1[h_id],Table1[h_hargasetelahdiskon]))</f>
        <v/>
      </c>
      <c r="AE120" s="284"/>
      <c r="AF120" s="284" t="str">
        <f>Table1[[#This Row],[Item Description]]&amp;Table1[[#This Row],[Unit]]&amp;Table1[[#This Row],[Unit Price]]</f>
        <v/>
      </c>
    </row>
    <row r="121" spans="1:32" x14ac:dyDescent="0.25">
      <c r="A121" s="288" t="str">
        <f>IF(Table1[[#This Row],[No. Invoice :]]="","",ROW())</f>
        <v/>
      </c>
      <c r="B121" s="288" t="str">
        <f>IF(Table1[h_Kode Sales :_1]="","",B$1+COUNT(B$2:B120))</f>
        <v/>
      </c>
      <c r="C121" s="282" t="str">
        <f>IF(Table1[[#This Row],[H_TGL]]="","",Table1[[#This Row],[H_TGL]]+C$1-1)</f>
        <v/>
      </c>
      <c r="H121" s="288" t="str">
        <f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 t="str">
        <f>IF(Table1[[#This Row],[No. Invoice :]]="","",ROW())</f>
        <v/>
      </c>
      <c r="B122" s="288" t="str">
        <f>IF(Table1[h_Kode Sales :_1]="","",B$1+COUNT(B$2:B121))</f>
        <v/>
      </c>
      <c r="C122" s="282" t="str">
        <f>IF(Table1[[#This Row],[H_TGL]]="","",Table1[[#This Row],[H_TGL]]+C$1-1)</f>
        <v/>
      </c>
      <c r="H122" s="288" t="str">
        <f>IF(Table1[[#This Row],[h_No. Invoice :]]="","",CONCATENATE("AM"," ",Table1[[#This Row],[h_No. Invoice :]]))</f>
        <v/>
      </c>
      <c r="I122" s="289" t="str">
        <f>CONCATENATE(UPPER(Table1[[#This Row],[h_Kode Sales :_1]])," ",Table1[[#This Row],[h_Kode Sales :_2]])</f>
        <v xml:space="preserve"> </v>
      </c>
      <c r="J122" s="288" t="str">
        <f>IF(Table1[[#This Row],[h_toko]]="","",INDEX(Table2[e],IF(Table1[[#This Row],[h_toko]]="","",MATCH(Table1[[#This Row],[h_toko]],Table2[a],0)),))</f>
        <v/>
      </c>
      <c r="O122" s="288" t="str">
        <f>IF(Table1[[#This Row],[h_Item Description]]="","",INDEX([1]!db[NB PAJAK],MATCH(Table1[[#This Row],[h_Item Description]],[1]!db[kode],0)))</f>
        <v/>
      </c>
      <c r="Q122" s="284"/>
      <c r="R122" s="285"/>
      <c r="T122" s="284" t="str">
        <f>Table1[[#This Row],[h_hargasetelahdiskon]]</f>
        <v/>
      </c>
      <c r="W122" s="288" t="str">
        <f ca="1">IF(Table1[[#This Row],[Item Description]]="","",IF(Table1[[#This Row],[//]]="",INDIRECT(ADDRESS(ROW()-1,COLUMN())),Table1[[#This Row],[//]]))</f>
        <v/>
      </c>
      <c r="X122" s="288" t="str">
        <f ca="1">IF(Table1[[#This Row],[h_id]]="","",COUNTIF(Table1[h_id],Table1[[#This Row],[h_id]]))</f>
        <v/>
      </c>
      <c r="Y122" s="284" t="str">
        <f>IF(Table1[Item Description]="","",Table1[[#This Row],[Qty]]*Table1[[#This Row],[Unit Price]])</f>
        <v/>
      </c>
      <c r="Z122" s="284" t="str">
        <f>IF(Table1[[#This Row],[h_hargasebelumdiskon]]="","",IF(Table1[[#This Row],[Disc 1]]="",0,Table1[[#This Row],[h_hargasebelumdiskon]]*Table1[[#This Row],[Disc 1]]))</f>
        <v/>
      </c>
      <c r="AA122" s="284" t="str">
        <f>IF(Table1[[#This Row],[h_hargasebelumdiskon]]="","",IF(Table1[[#This Row],[Disc 2]]="",0,(Table1[[#This Row],[h_hargasebelumdiskon]]-Table1[[#This Row],[h_disc 1]])*Table1[[#This Row],[Disc 2]]))</f>
        <v/>
      </c>
      <c r="AB122" s="284" t="str">
        <f>IF(Table1[Item Description]="","",Table1[[#This Row],[h_disc 1]]+Table1[[#This Row],[h_disc 2]])</f>
        <v/>
      </c>
      <c r="AC122" s="284" t="str">
        <f>IF(Table1[Item Description]="","",Table1[[#This Row],[h_hargasebelumdiskon]]-Table1[[#This Row],[h_diskon]])</f>
        <v/>
      </c>
      <c r="AD122" s="284" t="str">
        <f>IF(Table1[//]="","",SUMIF(Table1[h_id],Table1[h_id],Table1[h_hargasetelahdiskon]))</f>
        <v/>
      </c>
      <c r="AE122" s="284"/>
      <c r="AF122" s="284" t="str">
        <f>Table1[[#This Row],[Item Description]]&amp;Table1[[#This Row],[Unit]]&amp;Table1[[#This Row],[Unit Price]]</f>
        <v/>
      </c>
    </row>
    <row r="123" spans="1:32" x14ac:dyDescent="0.25">
      <c r="A123" s="288" t="str">
        <f>IF(Table1[[#This Row],[No. Invoice :]]="","",ROW())</f>
        <v/>
      </c>
      <c r="B123" s="288" t="str">
        <f>IF(Table1[h_Kode Sales :_1]="","",B$1+COUNT(B$2:B122))</f>
        <v/>
      </c>
      <c r="C123" s="282" t="str">
        <f>IF(Table1[[#This Row],[H_TGL]]="","",Table1[[#This Row],[H_TGL]]+C$1-1)</f>
        <v/>
      </c>
      <c r="H123" s="288" t="str">
        <f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O123" s="288" t="str">
        <f>IF(Table1[[#This Row],[h_Item Description]]="","",INDEX([1]!db[NB PAJAK],MATCH(Table1[[#This Row],[h_Item Description]],[1]!db[kode],0)))</f>
        <v/>
      </c>
      <c r="Q123" s="284"/>
      <c r="R123" s="285"/>
      <c r="T123" s="284" t="str">
        <f>Table1[[#This Row],[h_hargasetelahdiskon]]</f>
        <v/>
      </c>
      <c r="W123" s="288" t="str">
        <f ca="1">IF(Table1[[#This Row],[Item Description]]="","",IF(Table1[[#This Row],[//]]="",INDIRECT(ADDRESS(ROW()-1,COLUMN())),Table1[[#This Row],[//]]))</f>
        <v/>
      </c>
      <c r="X123" s="288" t="str">
        <f ca="1">IF(Table1[[#This Row],[h_id]]="","",COUNTIF(Table1[h_id],Table1[[#This Row],[h_id]]))</f>
        <v/>
      </c>
      <c r="Y123" s="284" t="str">
        <f>IF(Table1[Item Description]="","",Table1[[#This Row],[Qty]]*Table1[[#This Row],[Unit Price]])</f>
        <v/>
      </c>
      <c r="Z123" s="284" t="str">
        <f>IF(Table1[[#This Row],[h_hargasebelumdiskon]]="","",IF(Table1[[#This Row],[Disc 1]]="",0,Table1[[#This Row],[h_hargasebelumdiskon]]*Table1[[#This Row],[Disc 1]]))</f>
        <v/>
      </c>
      <c r="AA123" s="284" t="str">
        <f>IF(Table1[[#This Row],[h_hargasebelumdiskon]]="","",IF(Table1[[#This Row],[Disc 2]]="",0,(Table1[[#This Row],[h_hargasebelumdiskon]]-Table1[[#This Row],[h_disc 1]])*Table1[[#This Row],[Disc 2]]))</f>
        <v/>
      </c>
      <c r="AB123" s="284" t="str">
        <f>IF(Table1[Item Description]="","",Table1[[#This Row],[h_disc 1]]+Table1[[#This Row],[h_disc 2]])</f>
        <v/>
      </c>
      <c r="AC123" s="284" t="str">
        <f>IF(Table1[Item Description]="","",Table1[[#This Row],[h_hargasebelumdiskon]]-Table1[[#This Row],[h_diskon]])</f>
        <v/>
      </c>
      <c r="AD123" s="284" t="str">
        <f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/>
      </c>
    </row>
    <row r="124" spans="1:32" x14ac:dyDescent="0.25">
      <c r="A124" s="288" t="str">
        <f>IF(Table1[[#This Row],[No. Invoice :]]="","",ROW())</f>
        <v/>
      </c>
      <c r="B124" s="288" t="str">
        <f>IF(Table1[h_Kode Sales :_1]="","",B$1+COUNT(B$2:B109))</f>
        <v/>
      </c>
      <c r="C124" s="282" t="str">
        <f>IF(Table1[[#This Row],[H_TGL]]="","",Table1[[#This Row],[H_TGL]]+C$1-1)</f>
        <v/>
      </c>
      <c r="H124" s="288" t="str">
        <f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O124" s="288" t="str">
        <f>IF(Table1[[#This Row],[h_Item Description]]="","",INDEX([1]!db[NB PAJAK],MATCH(Table1[[#This Row],[h_Item Description]],[1]!db[kode],0)))</f>
        <v/>
      </c>
      <c r="Q124" s="284"/>
      <c r="R124" s="285"/>
      <c r="T124" s="284" t="str">
        <f>Table1[[#This Row],[h_hargasetelahdiskon]]</f>
        <v/>
      </c>
      <c r="W124" s="288" t="str">
        <f ca="1">IF(Table1[[#This Row],[Item Description]]="","",IF(Table1[[#This Row],[//]]="",INDIRECT(ADDRESS(ROW()-1,COLUMN())),Table1[[#This Row],[//]]))</f>
        <v/>
      </c>
      <c r="X124" s="288" t="str">
        <f ca="1">IF(Table1[[#This Row],[h_id]]="","",COUNTIF(Table1[h_id],Table1[[#This Row],[h_id]]))</f>
        <v/>
      </c>
      <c r="Y124" s="284" t="str">
        <f>IF(Table1[Item Description]="","",Table1[[#This Row],[Qty]]*Table1[[#This Row],[Unit Price]])</f>
        <v/>
      </c>
      <c r="Z124" s="284" t="str">
        <f>IF(Table1[[#This Row],[h_hargasebelumdiskon]]="","",IF(Table1[[#This Row],[Disc 1]]="",0,Table1[[#This Row],[h_hargasebelumdiskon]]*Table1[[#This Row],[Disc 1]]))</f>
        <v/>
      </c>
      <c r="AA124" s="284" t="str">
        <f>IF(Table1[[#This Row],[h_hargasebelumdiskon]]="","",IF(Table1[[#This Row],[Disc 2]]="",0,(Table1[[#This Row],[h_hargasebelumdiskon]]-Table1[[#This Row],[h_disc 1]])*Table1[[#This Row],[Disc 2]]))</f>
        <v/>
      </c>
      <c r="AB124" s="284" t="str">
        <f>IF(Table1[Item Description]="","",Table1[[#This Row],[h_disc 1]]+Table1[[#This Row],[h_disc 2]])</f>
        <v/>
      </c>
      <c r="AC124" s="284" t="str">
        <f>IF(Table1[Item Description]="","",Table1[[#This Row],[h_hargasebelumdiskon]]-Table1[[#This Row],[h_diskon]])</f>
        <v/>
      </c>
      <c r="AD124" s="284" t="str">
        <f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/>
      </c>
    </row>
    <row r="125" spans="1:32" x14ac:dyDescent="0.25">
      <c r="A125" s="288" t="str">
        <f>IF(Table1[[#This Row],[No. Invoice :]]="","",ROW())</f>
        <v/>
      </c>
      <c r="B125" s="288" t="str">
        <f>IF(Table1[h_Kode Sales :_1]="","",B$1+COUNT(B$2:B124))</f>
        <v/>
      </c>
      <c r="C125" s="282" t="str">
        <f>IF(Table1[[#This Row],[H_TGL]]="","",Table1[[#This Row],[H_TGL]]+C$1-1)</f>
        <v/>
      </c>
      <c r="H125" s="288" t="str">
        <f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O125" s="288" t="str">
        <f>IF(Table1[[#This Row],[h_Item Description]]="","",INDEX([1]!db[NB PAJAK],MATCH(Table1[[#This Row],[h_Item Description]],[1]!db[kode],0)))</f>
        <v/>
      </c>
      <c r="Q125" s="284"/>
      <c r="R125" s="285"/>
      <c r="T125" s="284" t="str">
        <f>Table1[[#This Row],[h_hargasetelahdiskon]]</f>
        <v/>
      </c>
      <c r="W125" s="288" t="str">
        <f ca="1">IF(Table1[[#This Row],[Item Description]]="","",IF(Table1[[#This Row],[//]]="",INDIRECT(ADDRESS(ROW()-1,COLUMN())),Table1[[#This Row],[//]]))</f>
        <v/>
      </c>
      <c r="X125" s="288" t="str">
        <f ca="1">IF(Table1[[#This Row],[h_id]]="","",COUNTIF(Table1[h_id],Table1[[#This Row],[h_id]]))</f>
        <v/>
      </c>
      <c r="Y125" s="284" t="str">
        <f>IF(Table1[Item Description]="","",Table1[[#This Row],[Qty]]*Table1[[#This Row],[Unit Price]])</f>
        <v/>
      </c>
      <c r="Z125" s="284" t="str">
        <f>IF(Table1[[#This Row],[h_hargasebelumdiskon]]="","",IF(Table1[[#This Row],[Disc 1]]="",0,Table1[[#This Row],[h_hargasebelumdiskon]]*Table1[[#This Row],[Disc 1]]))</f>
        <v/>
      </c>
      <c r="AA125" s="284" t="str">
        <f>IF(Table1[[#This Row],[h_hargasebelumdiskon]]="","",IF(Table1[[#This Row],[Disc 2]]="",0,(Table1[[#This Row],[h_hargasebelumdiskon]]-Table1[[#This Row],[h_disc 1]])*Table1[[#This Row],[Disc 2]]))</f>
        <v/>
      </c>
      <c r="AB125" s="284" t="str">
        <f>IF(Table1[Item Description]="","",Table1[[#This Row],[h_disc 1]]+Table1[[#This Row],[h_disc 2]])</f>
        <v/>
      </c>
      <c r="AC125" s="284" t="str">
        <f>IF(Table1[Item Description]="","",Table1[[#This Row],[h_hargasebelumdiskon]]-Table1[[#This Row],[h_diskon]])</f>
        <v/>
      </c>
      <c r="AD125" s="284" t="str">
        <f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/>
      </c>
    </row>
    <row r="126" spans="1:32" x14ac:dyDescent="0.25">
      <c r="A126" s="288" t="str">
        <f>IF(Table1[[#This Row],[No. Invoice :]]="","",ROW())</f>
        <v/>
      </c>
      <c r="B126" s="288" t="str">
        <f>IF(Table1[h_Kode Sales :_1]="","",B$1+COUNT(B$2:B125))</f>
        <v/>
      </c>
      <c r="C126" s="282" t="str">
        <f>IF(Table1[[#This Row],[H_TGL]]="","",Table1[[#This Row],[H_TGL]]+C$1-1)</f>
        <v/>
      </c>
      <c r="H126" s="288" t="str">
        <f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 t="str">
        <f>IF(Table1[[#This Row],[No. Invoice :]]="","",ROW())</f>
        <v/>
      </c>
      <c r="B127" s="288" t="str">
        <f>IF(Table1[h_Kode Sales :_1]="","",B$1+COUNT(B$2:B124))</f>
        <v/>
      </c>
      <c r="C127" s="282" t="str">
        <f>IF(Table1[[#This Row],[H_TGL]]="","",Table1[[#This Row],[H_TGL]]+C$1-1)</f>
        <v/>
      </c>
      <c r="H127" s="288" t="str">
        <f>IF(Table1[[#This Row],[h_No. Invoice :]]="","",CONCATENATE("AM"," ",Table1[[#This Row],[h_No. Invoice :]]))</f>
        <v/>
      </c>
      <c r="I127" s="289" t="str">
        <f>CONCATENATE(UPPER(Table1[[#This Row],[h_Kode Sales :_1]])," ",Table1[[#This Row],[h_Kode Sales :_2]])</f>
        <v xml:space="preserve"> </v>
      </c>
      <c r="J127" s="288" t="str">
        <f>IF(Table1[[#This Row],[h_toko]]="","",INDEX(Table2[e],IF(Table1[[#This Row],[h_toko]]="","",MATCH(Table1[[#This Row],[h_toko]],Table2[a],0)),))</f>
        <v/>
      </c>
      <c r="O127" s="288" t="str">
        <f>IF(Table1[[#This Row],[h_Item Description]]="","",INDEX([1]!db[NB PAJAK],MATCH(Table1[[#This Row],[h_Item Description]],[1]!db[kode],0)))</f>
        <v/>
      </c>
      <c r="Q127" s="284"/>
      <c r="R127" s="285"/>
      <c r="T127" s="284" t="str">
        <f>Table1[[#This Row],[h_hargasetelahdiskon]]</f>
        <v/>
      </c>
      <c r="W127" s="288" t="str">
        <f ca="1">IF(Table1[[#This Row],[Item Description]]="","",IF(Table1[[#This Row],[//]]="",INDIRECT(ADDRESS(ROW()-1,COLUMN())),Table1[[#This Row],[//]]))</f>
        <v/>
      </c>
      <c r="X127" s="288" t="str">
        <f ca="1">IF(Table1[[#This Row],[h_id]]="","",COUNTIF(Table1[h_id],Table1[[#This Row],[h_id]]))</f>
        <v/>
      </c>
      <c r="Y127" s="284" t="str">
        <f>IF(Table1[Item Description]="","",Table1[[#This Row],[Qty]]*Table1[[#This Row],[Unit Price]])</f>
        <v/>
      </c>
      <c r="Z127" s="284" t="str">
        <f>IF(Table1[[#This Row],[h_hargasebelumdiskon]]="","",IF(Table1[[#This Row],[Disc 1]]="",0,Table1[[#This Row],[h_hargasebelumdiskon]]*Table1[[#This Row],[Disc 1]]))</f>
        <v/>
      </c>
      <c r="AA127" s="284" t="str">
        <f>IF(Table1[[#This Row],[h_hargasebelumdiskon]]="","",IF(Table1[[#This Row],[Disc 2]]="",0,(Table1[[#This Row],[h_hargasebelumdiskon]]-Table1[[#This Row],[h_disc 1]])*Table1[[#This Row],[Disc 2]]))</f>
        <v/>
      </c>
      <c r="AB127" s="284" t="str">
        <f>IF(Table1[Item Description]="","",Table1[[#This Row],[h_disc 1]]+Table1[[#This Row],[h_disc 2]])</f>
        <v/>
      </c>
      <c r="AC127" s="284" t="str">
        <f>IF(Table1[Item Description]="","",Table1[[#This Row],[h_hargasebelumdiskon]]-Table1[[#This Row],[h_diskon]])</f>
        <v/>
      </c>
      <c r="AD127" s="284" t="str">
        <f>IF(Table1[//]="","",SUMIF(Table1[h_id],Table1[h_id],Table1[h_hargasetelahdiskon]))</f>
        <v/>
      </c>
      <c r="AE127" s="284"/>
      <c r="AF127" s="284" t="str">
        <f>Table1[[#This Row],[Item Description]]&amp;Table1[[#This Row],[Unit]]&amp;Table1[[#This Row],[Unit Price]]</f>
        <v/>
      </c>
    </row>
    <row r="128" spans="1:32" x14ac:dyDescent="0.25">
      <c r="A128" s="288" t="str">
        <f>IF(Table1[[#This Row],[No. Invoice :]]="","",ROW())</f>
        <v/>
      </c>
      <c r="B128" s="288" t="str">
        <f>IF(Table1[h_Kode Sales :_1]="","",B$1+COUNT(B$2:B127))</f>
        <v/>
      </c>
      <c r="C128" s="282" t="str">
        <f>IF(Table1[[#This Row],[H_TGL]]="","",Table1[[#This Row],[H_TGL]]+C$1-1)</f>
        <v/>
      </c>
      <c r="H128" s="288" t="str">
        <f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 t="str">
        <f>IF(Table1[[#This Row],[No. Invoice :]]="","",ROW())</f>
        <v/>
      </c>
      <c r="B129" s="288" t="str">
        <f>IF(Table1[h_Kode Sales :_1]="","",B$1+COUNT(B$2:B128))</f>
        <v/>
      </c>
      <c r="C129" s="282" t="str">
        <f>IF(Table1[[#This Row],[H_TGL]]="","",Table1[[#This Row],[H_TGL]]+C$1-1)</f>
        <v/>
      </c>
      <c r="H129" s="288" t="str">
        <f>IF(Table1[[#This Row],[h_No. Invoice :]]="","",CONCATENATE("AM"," ",Table1[[#This Row],[h_No. Invoice :]]))</f>
        <v/>
      </c>
      <c r="I129" s="289" t="str">
        <f>CONCATENATE(UPPER(Table1[[#This Row],[h_Kode Sales :_1]])," ",Table1[[#This Row],[h_Kode Sales :_2]])</f>
        <v xml:space="preserve"> </v>
      </c>
      <c r="J129" s="288" t="str">
        <f>IF(Table1[[#This Row],[h_toko]]="","",INDEX(Table2[e],IF(Table1[[#This Row],[h_toko]]="","",MATCH(Table1[[#This Row],[h_toko]],Table2[a],0)),))</f>
        <v/>
      </c>
      <c r="O129" s="288" t="str">
        <f>IF(Table1[[#This Row],[h_Item Description]]="","",INDEX([1]!db[NB PAJAK],MATCH(Table1[[#This Row],[h_Item Description]],[1]!db[kode],0)))</f>
        <v/>
      </c>
      <c r="Q129" s="284"/>
      <c r="R129" s="285"/>
      <c r="T129" s="284" t="str">
        <f>Table1[[#This Row],[h_hargasetelahdiskon]]</f>
        <v/>
      </c>
      <c r="W129" s="288" t="str">
        <f ca="1">IF(Table1[[#This Row],[Item Description]]="","",IF(Table1[[#This Row],[//]]="",INDIRECT(ADDRESS(ROW()-1,COLUMN())),Table1[[#This Row],[//]]))</f>
        <v/>
      </c>
      <c r="X129" s="288" t="str">
        <f ca="1">IF(Table1[[#This Row],[h_id]]="","",COUNTIF(Table1[h_id],Table1[[#This Row],[h_id]]))</f>
        <v/>
      </c>
      <c r="Y129" s="284" t="str">
        <f>IF(Table1[Item Description]="","",Table1[[#This Row],[Qty]]*Table1[[#This Row],[Unit Price]])</f>
        <v/>
      </c>
      <c r="Z129" s="284" t="str">
        <f>IF(Table1[[#This Row],[h_hargasebelumdiskon]]="","",IF(Table1[[#This Row],[Disc 1]]="",0,Table1[[#This Row],[h_hargasebelumdiskon]]*Table1[[#This Row],[Disc 1]]))</f>
        <v/>
      </c>
      <c r="AA129" s="284" t="str">
        <f>IF(Table1[[#This Row],[h_hargasebelumdiskon]]="","",IF(Table1[[#This Row],[Disc 2]]="",0,(Table1[[#This Row],[h_hargasebelumdiskon]]-Table1[[#This Row],[h_disc 1]])*Table1[[#This Row],[Disc 2]]))</f>
        <v/>
      </c>
      <c r="AB129" s="284" t="str">
        <f>IF(Table1[Item Description]="","",Table1[[#This Row],[h_disc 1]]+Table1[[#This Row],[h_disc 2]])</f>
        <v/>
      </c>
      <c r="AC129" s="284" t="str">
        <f>IF(Table1[Item Description]="","",Table1[[#This Row],[h_hargasebelumdiskon]]-Table1[[#This Row],[h_diskon]])</f>
        <v/>
      </c>
      <c r="AD129" s="284" t="str">
        <f>IF(Table1[//]="","",SUMIF(Table1[h_id],Table1[h_id],Table1[h_hargasetelahdiskon]))</f>
        <v/>
      </c>
      <c r="AE129" s="284"/>
      <c r="AF129" s="284" t="str">
        <f>Table1[[#This Row],[Item Description]]&amp;Table1[[#This Row],[Unit]]&amp;Table1[[#This Row],[Unit Price]]</f>
        <v/>
      </c>
    </row>
    <row r="130" spans="1:32" x14ac:dyDescent="0.25">
      <c r="A130" s="288" t="str">
        <f>IF(Table1[[#This Row],[No. Invoice :]]="","",ROW())</f>
        <v/>
      </c>
      <c r="B130" s="288" t="str">
        <f>IF(Table1[h_Kode Sales :_1]="","",B$1+COUNT(B$2:B129))</f>
        <v/>
      </c>
      <c r="C130" s="282" t="str">
        <f>IF(Table1[[#This Row],[H_TGL]]="","",Table1[[#This Row],[H_TGL]]+C$1-1)</f>
        <v/>
      </c>
      <c r="H130" s="288" t="str">
        <f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 t="str">
        <f>IF(Table1[[#This Row],[No. Invoice :]]="","",ROW())</f>
        <v/>
      </c>
      <c r="B131" s="288" t="str">
        <f>IF(Table1[h_Kode Sales :_1]="","",B$1+COUNT(B$2:B130))</f>
        <v/>
      </c>
      <c r="C131" s="282" t="str">
        <f>IF(Table1[[#This Row],[H_TGL]]="","",Table1[[#This Row],[H_TGL]]+C$1-1)</f>
        <v/>
      </c>
      <c r="H131" s="288" t="str">
        <f>IF(Table1[[#This Row],[h_No. Invoice :]]="","",CONCATENATE("AM"," ",Table1[[#This Row],[h_No. Invoice :]]))</f>
        <v/>
      </c>
      <c r="I131" s="289" t="str">
        <f>CONCATENATE(UPPER(Table1[[#This Row],[h_Kode Sales :_1]])," ",Table1[[#This Row],[h_Kode Sales :_2]])</f>
        <v xml:space="preserve"> </v>
      </c>
      <c r="J131" s="288" t="str">
        <f>IF(Table1[[#This Row],[h_toko]]="","",INDEX(Table2[e],IF(Table1[[#This Row],[h_toko]]="","",MATCH(Table1[[#This Row],[h_toko]],Table2[a],0)),))</f>
        <v/>
      </c>
      <c r="O131" s="288" t="str">
        <f>IF(Table1[[#This Row],[h_Item Description]]="","",INDEX([1]!db[NB PAJAK],MATCH(Table1[[#This Row],[h_Item Description]],[1]!db[kode],0)))</f>
        <v/>
      </c>
      <c r="Q131" s="284"/>
      <c r="R131" s="285"/>
      <c r="T131" s="284" t="str">
        <f>Table1[[#This Row],[h_hargasetelahdiskon]]</f>
        <v/>
      </c>
      <c r="W131" s="288" t="str">
        <f ca="1">IF(Table1[[#This Row],[Item Description]]="","",IF(Table1[[#This Row],[//]]="",INDIRECT(ADDRESS(ROW()-1,COLUMN())),Table1[[#This Row],[//]]))</f>
        <v/>
      </c>
      <c r="X131" s="288" t="str">
        <f ca="1">IF(Table1[[#This Row],[h_id]]="","",COUNTIF(Table1[h_id],Table1[[#This Row],[h_id]]))</f>
        <v/>
      </c>
      <c r="Y131" s="284" t="str">
        <f>IF(Table1[Item Description]="","",Table1[[#This Row],[Qty]]*Table1[[#This Row],[Unit Price]])</f>
        <v/>
      </c>
      <c r="Z131" s="284" t="str">
        <f>IF(Table1[[#This Row],[h_hargasebelumdiskon]]="","",IF(Table1[[#This Row],[Disc 1]]="",0,Table1[[#This Row],[h_hargasebelumdiskon]]*Table1[[#This Row],[Disc 1]]))</f>
        <v/>
      </c>
      <c r="AA131" s="284" t="str">
        <f>IF(Table1[[#This Row],[h_hargasebelumdiskon]]="","",IF(Table1[[#This Row],[Disc 2]]="",0,(Table1[[#This Row],[h_hargasebelumdiskon]]-Table1[[#This Row],[h_disc 1]])*Table1[[#This Row],[Disc 2]]))</f>
        <v/>
      </c>
      <c r="AB131" s="284" t="str">
        <f>IF(Table1[Item Description]="","",Table1[[#This Row],[h_disc 1]]+Table1[[#This Row],[h_disc 2]])</f>
        <v/>
      </c>
      <c r="AC131" s="284" t="str">
        <f>IF(Table1[Item Description]="","",Table1[[#This Row],[h_hargasebelumdiskon]]-Table1[[#This Row],[h_diskon]])</f>
        <v/>
      </c>
      <c r="AD131" s="284" t="str">
        <f>IF(Table1[//]="","",SUMIF(Table1[h_id],Table1[h_id],Table1[h_hargasetelahdiskon]))</f>
        <v/>
      </c>
      <c r="AE131" s="284"/>
      <c r="AF131" s="284" t="str">
        <f>Table1[[#This Row],[Item Description]]&amp;Table1[[#This Row],[Unit]]&amp;Table1[[#This Row],[Unit Price]]</f>
        <v/>
      </c>
    </row>
    <row r="132" spans="1:32" x14ac:dyDescent="0.25">
      <c r="A132" s="288" t="str">
        <f>IF(Table1[[#This Row],[No. Invoice :]]="","",ROW())</f>
        <v/>
      </c>
      <c r="B132" s="288" t="str">
        <f>IF(Table1[h_Kode Sales :_1]="","",B$1+COUNT(B$2:B127))</f>
        <v/>
      </c>
      <c r="C132" s="282" t="str">
        <f>IF(Table1[[#This Row],[H_TGL]]="","",Table1[[#This Row],[H_TGL]]+C$1-1)</f>
        <v/>
      </c>
      <c r="H132" s="288" t="str">
        <f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O132" s="288" t="str">
        <f>IF(Table1[[#This Row],[h_Item Description]]="","",INDEX([1]!db[NB PAJAK],MATCH(Table1[[#This Row],[h_Item Description]],[1]!db[kode],0)))</f>
        <v/>
      </c>
      <c r="Q132" s="284"/>
      <c r="R132" s="285"/>
      <c r="T132" s="284" t="str">
        <f>Table1[[#This Row],[h_hargasetelahdiskon]]</f>
        <v/>
      </c>
      <c r="W132" s="288" t="str">
        <f ca="1">IF(Table1[[#This Row],[Item Description]]="","",IF(Table1[[#This Row],[//]]="",INDIRECT(ADDRESS(ROW()-1,COLUMN())),Table1[[#This Row],[//]]))</f>
        <v/>
      </c>
      <c r="X132" s="288" t="str">
        <f ca="1">IF(Table1[[#This Row],[h_id]]="","",COUNTIF(Table1[h_id],Table1[[#This Row],[h_id]]))</f>
        <v/>
      </c>
      <c r="Y132" s="284" t="str">
        <f>IF(Table1[Item Description]="","",Table1[[#This Row],[Qty]]*Table1[[#This Row],[Unit Price]])</f>
        <v/>
      </c>
      <c r="Z132" s="284" t="str">
        <f>IF(Table1[[#This Row],[h_hargasebelumdiskon]]="","",IF(Table1[[#This Row],[Disc 1]]="",0,Table1[[#This Row],[h_hargasebelumdiskon]]*Table1[[#This Row],[Disc 1]]))</f>
        <v/>
      </c>
      <c r="AA132" s="284" t="str">
        <f>IF(Table1[[#This Row],[h_hargasebelumdiskon]]="","",IF(Table1[[#This Row],[Disc 2]]="",0,(Table1[[#This Row],[h_hargasebelumdiskon]]-Table1[[#This Row],[h_disc 1]])*Table1[[#This Row],[Disc 2]]))</f>
        <v/>
      </c>
      <c r="AB132" s="284" t="str">
        <f>IF(Table1[Item Description]="","",Table1[[#This Row],[h_disc 1]]+Table1[[#This Row],[h_disc 2]])</f>
        <v/>
      </c>
      <c r="AC132" s="284" t="str">
        <f>IF(Table1[Item Description]="","",Table1[[#This Row],[h_hargasebelumdiskon]]-Table1[[#This Row],[h_diskon]])</f>
        <v/>
      </c>
      <c r="AD132" s="284" t="str">
        <f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/>
      </c>
    </row>
    <row r="133" spans="1:32" x14ac:dyDescent="0.25">
      <c r="A133" s="288" t="str">
        <f>IF(Table1[[#This Row],[No. Invoice :]]="","",ROW())</f>
        <v/>
      </c>
      <c r="B133" s="288" t="str">
        <f>IF(Table1[h_Kode Sales :_1]="","",B$1+COUNT(B$2:B132))</f>
        <v/>
      </c>
      <c r="C133" s="282" t="str">
        <f>IF(Table1[[#This Row],[H_TGL]]="","",Table1[[#This Row],[H_TGL]]+C$1-1)</f>
        <v/>
      </c>
      <c r="H133" s="288" t="str">
        <f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 t="str">
        <f>IF(Table1[[#This Row],[No. Invoice :]]="","",ROW())</f>
        <v/>
      </c>
      <c r="B134" s="288" t="str">
        <f>IF(Table1[h_Kode Sales :_1]="","",B$1+COUNT(B$2:B133))</f>
        <v/>
      </c>
      <c r="C134" s="282" t="str">
        <f>IF(Table1[[#This Row],[H_TGL]]="","",Table1[[#This Row],[H_TGL]]+C$1-1)</f>
        <v/>
      </c>
      <c r="H134" s="288" t="str">
        <f>IF(Table1[[#This Row],[h_No. Invoice :]]="","",CONCATENATE("AM"," ",Table1[[#This Row],[h_No. Invoice :]]))</f>
        <v/>
      </c>
      <c r="I134" s="289" t="str">
        <f>CONCATENATE(UPPER(Table1[[#This Row],[h_Kode Sales :_1]])," ",Table1[[#This Row],[h_Kode Sales :_2]])</f>
        <v xml:space="preserve"> </v>
      </c>
      <c r="J134" s="288" t="str">
        <f>IF(Table1[[#This Row],[h_toko]]="","",INDEX(Table2[e],IF(Table1[[#This Row],[h_toko]]="","",MATCH(Table1[[#This Row],[h_toko]],Table2[a],0)),))</f>
        <v/>
      </c>
      <c r="O134" s="288" t="str">
        <f>IF(Table1[[#This Row],[h_Item Description]]="","",INDEX([1]!db[NB PAJAK],MATCH(Table1[[#This Row],[h_Item Description]],[1]!db[kode],0)))</f>
        <v/>
      </c>
      <c r="Q134" s="284"/>
      <c r="R134" s="285"/>
      <c r="T134" s="284" t="str">
        <f>Table1[[#This Row],[h_hargasetelahdiskon]]</f>
        <v/>
      </c>
      <c r="W134" s="288" t="str">
        <f ca="1">IF(Table1[[#This Row],[Item Description]]="","",IF(Table1[[#This Row],[//]]="",INDIRECT(ADDRESS(ROW()-1,COLUMN())),Table1[[#This Row],[//]]))</f>
        <v/>
      </c>
      <c r="X134" s="288" t="str">
        <f ca="1">IF(Table1[[#This Row],[h_id]]="","",COUNTIF(Table1[h_id],Table1[[#This Row],[h_id]]))</f>
        <v/>
      </c>
      <c r="Y134" s="284" t="str">
        <f>IF(Table1[Item Description]="","",Table1[[#This Row],[Qty]]*Table1[[#This Row],[Unit Price]])</f>
        <v/>
      </c>
      <c r="Z134" s="284" t="str">
        <f>IF(Table1[[#This Row],[h_hargasebelumdiskon]]="","",IF(Table1[[#This Row],[Disc 1]]="",0,Table1[[#This Row],[h_hargasebelumdiskon]]*Table1[[#This Row],[Disc 1]]))</f>
        <v/>
      </c>
      <c r="AA134" s="284" t="str">
        <f>IF(Table1[[#This Row],[h_hargasebelumdiskon]]="","",IF(Table1[[#This Row],[Disc 2]]="",0,(Table1[[#This Row],[h_hargasebelumdiskon]]-Table1[[#This Row],[h_disc 1]])*Table1[[#This Row],[Disc 2]]))</f>
        <v/>
      </c>
      <c r="AB134" s="284" t="str">
        <f>IF(Table1[Item Description]="","",Table1[[#This Row],[h_disc 1]]+Table1[[#This Row],[h_disc 2]])</f>
        <v/>
      </c>
      <c r="AC134" s="284" t="str">
        <f>IF(Table1[Item Description]="","",Table1[[#This Row],[h_hargasebelumdiskon]]-Table1[[#This Row],[h_diskon]])</f>
        <v/>
      </c>
      <c r="AD134" s="284" t="str">
        <f>IF(Table1[//]="","",SUMIF(Table1[h_id],Table1[h_id],Table1[h_hargasetelahdiskon]))</f>
        <v/>
      </c>
      <c r="AE134" s="284"/>
      <c r="AF134" s="284" t="str">
        <f>Table1[[#This Row],[Item Description]]&amp;Table1[[#This Row],[Unit]]&amp;Table1[[#This Row],[Unit Price]]</f>
        <v/>
      </c>
    </row>
    <row r="135" spans="1:32" x14ac:dyDescent="0.25">
      <c r="A135" s="288" t="str">
        <f>IF(Table1[[#This Row],[No. Invoice :]]="","",ROW())</f>
        <v/>
      </c>
      <c r="B135" s="288" t="str">
        <f>IF(Table1[h_Kode Sales :_1]="","",B$1+COUNT(B$2:B132))</f>
        <v/>
      </c>
      <c r="C135" s="282" t="str">
        <f>IF(Table1[[#This Row],[H_TGL]]="","",Table1[[#This Row],[H_TGL]]+C$1-1)</f>
        <v/>
      </c>
      <c r="H135" s="288" t="str">
        <f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 t="str">
        <f>IF(Table1[[#This Row],[No. Invoice :]]="","",ROW())</f>
        <v/>
      </c>
      <c r="B136" s="288" t="str">
        <f>IF(Table1[h_Kode Sales :_1]="","",B$1+COUNT(B$2:B135))</f>
        <v/>
      </c>
      <c r="C136" s="282" t="str">
        <f>IF(Table1[[#This Row],[H_TGL]]="","",Table1[[#This Row],[H_TGL]]+C$1-1)</f>
        <v/>
      </c>
      <c r="H136" s="288" t="str">
        <f>IF(Table1[[#This Row],[h_No. Invoice :]]="","",CONCATENATE("AM"," ",Table1[[#This Row],[h_No. Invoice :]]))</f>
        <v/>
      </c>
      <c r="I136" s="289" t="str">
        <f>CONCATENATE(UPPER(Table1[[#This Row],[h_Kode Sales :_1]])," ",Table1[[#This Row],[h_Kode Sales :_2]])</f>
        <v xml:space="preserve"> </v>
      </c>
      <c r="J136" s="288" t="str">
        <f>IF(Table1[[#This Row],[h_toko]]="","",INDEX(Table2[e],IF(Table1[[#This Row],[h_toko]]="","",MATCH(Table1[[#This Row],[h_toko]],Table2[a],0)),))</f>
        <v/>
      </c>
      <c r="O136" s="288" t="str">
        <f>IF(Table1[[#This Row],[h_Item Description]]="","",INDEX([1]!db[NB PAJAK],MATCH(Table1[[#This Row],[h_Item Description]],[1]!db[kode],0)))</f>
        <v/>
      </c>
      <c r="Q136" s="284"/>
      <c r="R136" s="285"/>
      <c r="T136" s="284" t="str">
        <f>Table1[[#This Row],[h_hargasetelahdiskon]]</f>
        <v/>
      </c>
      <c r="W136" s="288" t="str">
        <f ca="1">IF(Table1[[#This Row],[Item Description]]="","",IF(Table1[[#This Row],[//]]="",INDIRECT(ADDRESS(ROW()-1,COLUMN())),Table1[[#This Row],[//]]))</f>
        <v/>
      </c>
      <c r="X136" s="288" t="str">
        <f ca="1">IF(Table1[[#This Row],[h_id]]="","",COUNTIF(Table1[h_id],Table1[[#This Row],[h_id]]))</f>
        <v/>
      </c>
      <c r="Y136" s="284" t="str">
        <f>IF(Table1[Item Description]="","",Table1[[#This Row],[Qty]]*Table1[[#This Row],[Unit Price]])</f>
        <v/>
      </c>
      <c r="Z136" s="284" t="str">
        <f>IF(Table1[[#This Row],[h_hargasebelumdiskon]]="","",IF(Table1[[#This Row],[Disc 1]]="",0,Table1[[#This Row],[h_hargasebelumdiskon]]*Table1[[#This Row],[Disc 1]]))</f>
        <v/>
      </c>
      <c r="AA136" s="284" t="str">
        <f>IF(Table1[[#This Row],[h_hargasebelumdiskon]]="","",IF(Table1[[#This Row],[Disc 2]]="",0,(Table1[[#This Row],[h_hargasebelumdiskon]]-Table1[[#This Row],[h_disc 1]])*Table1[[#This Row],[Disc 2]]))</f>
        <v/>
      </c>
      <c r="AB136" s="284" t="str">
        <f>IF(Table1[Item Description]="","",Table1[[#This Row],[h_disc 1]]+Table1[[#This Row],[h_disc 2]])</f>
        <v/>
      </c>
      <c r="AC136" s="284" t="str">
        <f>IF(Table1[Item Description]="","",Table1[[#This Row],[h_hargasebelumdiskon]]-Table1[[#This Row],[h_diskon]])</f>
        <v/>
      </c>
      <c r="AD136" s="284" t="str">
        <f>IF(Table1[//]="","",SUMIF(Table1[h_id],Table1[h_id],Table1[h_hargasetelahdiskon]))</f>
        <v/>
      </c>
      <c r="AE136" s="284"/>
      <c r="AF136" s="284" t="str">
        <f>Table1[[#This Row],[Item Description]]&amp;Table1[[#This Row],[Unit]]&amp;Table1[[#This Row],[Unit Price]]</f>
        <v/>
      </c>
    </row>
    <row r="137" spans="1:32" x14ac:dyDescent="0.25">
      <c r="A137" s="288" t="str">
        <f>IF(Table1[[#This Row],[No. Invoice :]]="","",ROW())</f>
        <v/>
      </c>
      <c r="B137" s="288" t="str">
        <f>IF(Table1[h_Kode Sales :_1]="","",B$1+COUNT(B$2:B135))</f>
        <v/>
      </c>
      <c r="C137" s="282" t="str">
        <f>IF(Table1[[#This Row],[H_TGL]]="","",Table1[[#This Row],[H_TGL]]+C$1-1)</f>
        <v/>
      </c>
      <c r="H137" s="288" t="str">
        <f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O137" s="288" t="str">
        <f>IF(Table1[[#This Row],[h_Item Description]]="","",INDEX([1]!db[NB PAJAK],MATCH(Table1[[#This Row],[h_Item Description]],[1]!db[kode],0)))</f>
        <v/>
      </c>
      <c r="Q137" s="284"/>
      <c r="R137" s="285"/>
      <c r="T137" s="284" t="str">
        <f>Table1[[#This Row],[h_hargasetelahdiskon]]</f>
        <v/>
      </c>
      <c r="W137" s="288" t="str">
        <f ca="1">IF(Table1[[#This Row],[Item Description]]="","",IF(Table1[[#This Row],[//]]="",INDIRECT(ADDRESS(ROW()-1,COLUMN())),Table1[[#This Row],[//]]))</f>
        <v/>
      </c>
      <c r="X137" s="288" t="str">
        <f ca="1">IF(Table1[[#This Row],[h_id]]="","",COUNTIF(Table1[h_id],Table1[[#This Row],[h_id]]))</f>
        <v/>
      </c>
      <c r="Y137" s="284" t="str">
        <f>IF(Table1[Item Description]="","",Table1[[#This Row],[Qty]]*Table1[[#This Row],[Unit Price]])</f>
        <v/>
      </c>
      <c r="Z137" s="284" t="str">
        <f>IF(Table1[[#This Row],[h_hargasebelumdiskon]]="","",IF(Table1[[#This Row],[Disc 1]]="",0,Table1[[#This Row],[h_hargasebelumdiskon]]*Table1[[#This Row],[Disc 1]]))</f>
        <v/>
      </c>
      <c r="AA137" s="284" t="str">
        <f>IF(Table1[[#This Row],[h_hargasebelumdiskon]]="","",IF(Table1[[#This Row],[Disc 2]]="",0,(Table1[[#This Row],[h_hargasebelumdiskon]]-Table1[[#This Row],[h_disc 1]])*Table1[[#This Row],[Disc 2]]))</f>
        <v/>
      </c>
      <c r="AB137" s="284" t="str">
        <f>IF(Table1[Item Description]="","",Table1[[#This Row],[h_disc 1]]+Table1[[#This Row],[h_disc 2]])</f>
        <v/>
      </c>
      <c r="AC137" s="284" t="str">
        <f>IF(Table1[Item Description]="","",Table1[[#This Row],[h_hargasebelumdiskon]]-Table1[[#This Row],[h_diskon]])</f>
        <v/>
      </c>
      <c r="AD137" s="284" t="str">
        <f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/>
      </c>
    </row>
    <row r="138" spans="1:32" x14ac:dyDescent="0.25">
      <c r="A138" s="288" t="str">
        <f>IF(Table1[[#This Row],[No. Invoice :]]="","",ROW())</f>
        <v/>
      </c>
      <c r="B138" s="288" t="str">
        <f>IF(Table1[h_Kode Sales :_1]="","",B$1+COUNT(B$2:B137))</f>
        <v/>
      </c>
      <c r="C138" s="282" t="str">
        <f>IF(Table1[[#This Row],[H_TGL]]="","",Table1[[#This Row],[H_TGL]]+C$1-1)</f>
        <v/>
      </c>
      <c r="H138" s="288" t="str">
        <f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O138" s="288" t="str">
        <f>IF(Table1[[#This Row],[h_Item Description]]="","",INDEX([1]!db[NB PAJAK],MATCH(Table1[[#This Row],[h_Item Description]],[1]!db[kode],0)))</f>
        <v/>
      </c>
      <c r="Q138" s="284"/>
      <c r="R138" s="285"/>
      <c r="T138" s="284" t="str">
        <f>Table1[[#This Row],[h_hargasetelahdiskon]]</f>
        <v/>
      </c>
      <c r="W138" s="288" t="str">
        <f ca="1">IF(Table1[[#This Row],[Item Description]]="","",IF(Table1[[#This Row],[//]]="",INDIRECT(ADDRESS(ROW()-1,COLUMN())),Table1[[#This Row],[//]]))</f>
        <v/>
      </c>
      <c r="X138" s="288" t="str">
        <f ca="1">IF(Table1[[#This Row],[h_id]]="","",COUNTIF(Table1[h_id],Table1[[#This Row],[h_id]]))</f>
        <v/>
      </c>
      <c r="Y138" s="284" t="str">
        <f>IF(Table1[Item Description]="","",Table1[[#This Row],[Qty]]*Table1[[#This Row],[Unit Price]])</f>
        <v/>
      </c>
      <c r="Z138" s="284" t="str">
        <f>IF(Table1[[#This Row],[h_hargasebelumdiskon]]="","",IF(Table1[[#This Row],[Disc 1]]="",0,Table1[[#This Row],[h_hargasebelumdiskon]]*Table1[[#This Row],[Disc 1]]))</f>
        <v/>
      </c>
      <c r="AA138" s="284" t="str">
        <f>IF(Table1[[#This Row],[h_hargasebelumdiskon]]="","",IF(Table1[[#This Row],[Disc 2]]="",0,(Table1[[#This Row],[h_hargasebelumdiskon]]-Table1[[#This Row],[h_disc 1]])*Table1[[#This Row],[Disc 2]]))</f>
        <v/>
      </c>
      <c r="AB138" s="284" t="str">
        <f>IF(Table1[Item Description]="","",Table1[[#This Row],[h_disc 1]]+Table1[[#This Row],[h_disc 2]])</f>
        <v/>
      </c>
      <c r="AC138" s="284" t="str">
        <f>IF(Table1[Item Description]="","",Table1[[#This Row],[h_hargasebelumdiskon]]-Table1[[#This Row],[h_diskon]])</f>
        <v/>
      </c>
      <c r="AD138" s="284" t="str">
        <f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/>
      </c>
    </row>
    <row r="139" spans="1:32" x14ac:dyDescent="0.25">
      <c r="A139" s="288" t="str">
        <f>IF(Table1[[#This Row],[No. Invoice :]]="","",ROW())</f>
        <v/>
      </c>
      <c r="B139" s="288" t="str">
        <f>IF(Table1[h_Kode Sales :_1]="","",B$1+COUNT(B$2:B138))</f>
        <v/>
      </c>
      <c r="C139" s="282" t="str">
        <f>IF(Table1[[#This Row],[H_TGL]]="","",Table1[[#This Row],[H_TGL]]+C$1-1)</f>
        <v/>
      </c>
      <c r="H139" s="288" t="str">
        <f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O139" s="288" t="str">
        <f>IF(Table1[[#This Row],[h_Item Description]]="","",INDEX([1]!db[NB PAJAK],MATCH(Table1[[#This Row],[h_Item Description]],[1]!db[kode],0)))</f>
        <v/>
      </c>
      <c r="Q139" s="284"/>
      <c r="R139" s="285"/>
      <c r="T139" s="284" t="str">
        <f>Table1[[#This Row],[h_hargasetelahdiskon]]</f>
        <v/>
      </c>
      <c r="W139" s="288" t="str">
        <f ca="1">IF(Table1[[#This Row],[Item Description]]="","",IF(Table1[[#This Row],[//]]="",INDIRECT(ADDRESS(ROW()-1,COLUMN())),Table1[[#This Row],[//]]))</f>
        <v/>
      </c>
      <c r="X139" s="288" t="str">
        <f ca="1">IF(Table1[[#This Row],[h_id]]="","",COUNTIF(Table1[h_id],Table1[[#This Row],[h_id]]))</f>
        <v/>
      </c>
      <c r="Y139" s="284" t="str">
        <f>IF(Table1[Item Description]="","",Table1[[#This Row],[Qty]]*Table1[[#This Row],[Unit Price]])</f>
        <v/>
      </c>
      <c r="Z139" s="284" t="str">
        <f>IF(Table1[[#This Row],[h_hargasebelumdiskon]]="","",IF(Table1[[#This Row],[Disc 1]]="",0,Table1[[#This Row],[h_hargasebelumdiskon]]*Table1[[#This Row],[Disc 1]]))</f>
        <v/>
      </c>
      <c r="AA139" s="284" t="str">
        <f>IF(Table1[[#This Row],[h_hargasebelumdiskon]]="","",IF(Table1[[#This Row],[Disc 2]]="",0,(Table1[[#This Row],[h_hargasebelumdiskon]]-Table1[[#This Row],[h_disc 1]])*Table1[[#This Row],[Disc 2]]))</f>
        <v/>
      </c>
      <c r="AB139" s="284" t="str">
        <f>IF(Table1[Item Description]="","",Table1[[#This Row],[h_disc 1]]+Table1[[#This Row],[h_disc 2]])</f>
        <v/>
      </c>
      <c r="AC139" s="284" t="str">
        <f>IF(Table1[Item Description]="","",Table1[[#This Row],[h_hargasebelumdiskon]]-Table1[[#This Row],[h_diskon]])</f>
        <v/>
      </c>
      <c r="AD139" s="284" t="str">
        <f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/>
      </c>
    </row>
    <row r="140" spans="1:32" x14ac:dyDescent="0.25">
      <c r="A140" s="288" t="str">
        <f>IF(Table1[[#This Row],[No. Invoice :]]="","",ROW())</f>
        <v/>
      </c>
      <c r="B140" s="288" t="str">
        <f>IF(Table1[h_Kode Sales :_1]="","",B$1+COUNT(B$2:B138))</f>
        <v/>
      </c>
      <c r="C140" s="282" t="str">
        <f>IF(Table1[[#This Row],[H_TGL]]="","",Table1[[#This Row],[H_TGL]]+C$1-1)</f>
        <v/>
      </c>
      <c r="H140" s="288" t="str">
        <f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O140" s="288" t="str">
        <f>IF(Table1[[#This Row],[h_Item Description]]="","",INDEX([1]!db[NB PAJAK],MATCH(Table1[[#This Row],[h_Item Description]],[1]!db[kode],0)))</f>
        <v/>
      </c>
      <c r="Q140" s="284"/>
      <c r="R140" s="285"/>
      <c r="T140" s="284" t="str">
        <f>Table1[[#This Row],[h_hargasetelahdiskon]]</f>
        <v/>
      </c>
      <c r="W140" s="288" t="str">
        <f ca="1">IF(Table1[[#This Row],[Item Description]]="","",IF(Table1[[#This Row],[//]]="",INDIRECT(ADDRESS(ROW()-1,COLUMN())),Table1[[#This Row],[//]]))</f>
        <v/>
      </c>
      <c r="X140" s="288" t="str">
        <f ca="1">IF(Table1[[#This Row],[h_id]]="","",COUNTIF(Table1[h_id],Table1[[#This Row],[h_id]]))</f>
        <v/>
      </c>
      <c r="Y140" s="284" t="str">
        <f>IF(Table1[Item Description]="","",Table1[[#This Row],[Qty]]*Table1[[#This Row],[Unit Price]])</f>
        <v/>
      </c>
      <c r="Z140" s="284" t="str">
        <f>IF(Table1[[#This Row],[h_hargasebelumdiskon]]="","",IF(Table1[[#This Row],[Disc 1]]="",0,Table1[[#This Row],[h_hargasebelumdiskon]]*Table1[[#This Row],[Disc 1]]))</f>
        <v/>
      </c>
      <c r="AA140" s="284" t="str">
        <f>IF(Table1[[#This Row],[h_hargasebelumdiskon]]="","",IF(Table1[[#This Row],[Disc 2]]="",0,(Table1[[#This Row],[h_hargasebelumdiskon]]-Table1[[#This Row],[h_disc 1]])*Table1[[#This Row],[Disc 2]]))</f>
        <v/>
      </c>
      <c r="AB140" s="284" t="str">
        <f>IF(Table1[Item Description]="","",Table1[[#This Row],[h_disc 1]]+Table1[[#This Row],[h_disc 2]])</f>
        <v/>
      </c>
      <c r="AC140" s="284" t="str">
        <f>IF(Table1[Item Description]="","",Table1[[#This Row],[h_hargasebelumdiskon]]-Table1[[#This Row],[h_diskon]])</f>
        <v/>
      </c>
      <c r="AD140" s="284" t="str">
        <f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/>
      </c>
    </row>
    <row r="141" spans="1:32" x14ac:dyDescent="0.25">
      <c r="A141" s="288" t="str">
        <f>IF(Table1[[#This Row],[No. Invoice :]]="","",ROW())</f>
        <v/>
      </c>
      <c r="B141" s="288" t="str">
        <f>IF(Table1[h_Kode Sales :_1]="","",B$1+COUNT(B$2:B140))</f>
        <v/>
      </c>
      <c r="C141" s="282" t="str">
        <f>IF(Table1[[#This Row],[H_TGL]]="","",Table1[[#This Row],[H_TGL]]+C$1-1)</f>
        <v/>
      </c>
      <c r="H141" s="288" t="str">
        <f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O141" s="288" t="str">
        <f>IF(Table1[[#This Row],[h_Item Description]]="","",INDEX([1]!db[NB PAJAK],MATCH(Table1[[#This Row],[h_Item Description]],[1]!db[kode],0)))</f>
        <v/>
      </c>
      <c r="Q141" s="284"/>
      <c r="R141" s="285"/>
      <c r="T141" s="284" t="str">
        <f>Table1[[#This Row],[h_hargasetelahdiskon]]</f>
        <v/>
      </c>
      <c r="W141" s="288" t="str">
        <f ca="1">IF(Table1[[#This Row],[Item Description]]="","",IF(Table1[[#This Row],[//]]="",INDIRECT(ADDRESS(ROW()-1,COLUMN())),Table1[[#This Row],[//]]))</f>
        <v/>
      </c>
      <c r="X141" s="288" t="str">
        <f ca="1">IF(Table1[[#This Row],[h_id]]="","",COUNTIF(Table1[h_id],Table1[[#This Row],[h_id]]))</f>
        <v/>
      </c>
      <c r="Y141" s="284" t="str">
        <f>IF(Table1[Item Description]="","",Table1[[#This Row],[Qty]]*Table1[[#This Row],[Unit Price]])</f>
        <v/>
      </c>
      <c r="Z141" s="284" t="str">
        <f>IF(Table1[[#This Row],[h_hargasebelumdiskon]]="","",IF(Table1[[#This Row],[Disc 1]]="",0,Table1[[#This Row],[h_hargasebelumdiskon]]*Table1[[#This Row],[Disc 1]]))</f>
        <v/>
      </c>
      <c r="AA141" s="284" t="str">
        <f>IF(Table1[[#This Row],[h_hargasebelumdiskon]]="","",IF(Table1[[#This Row],[Disc 2]]="",0,(Table1[[#This Row],[h_hargasebelumdiskon]]-Table1[[#This Row],[h_disc 1]])*Table1[[#This Row],[Disc 2]]))</f>
        <v/>
      </c>
      <c r="AB141" s="284" t="str">
        <f>IF(Table1[Item Description]="","",Table1[[#This Row],[h_disc 1]]+Table1[[#This Row],[h_disc 2]])</f>
        <v/>
      </c>
      <c r="AC141" s="284" t="str">
        <f>IF(Table1[Item Description]="","",Table1[[#This Row],[h_hargasebelumdiskon]]-Table1[[#This Row],[h_diskon]])</f>
        <v/>
      </c>
      <c r="AD141" s="284" t="str">
        <f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/>
      </c>
    </row>
    <row r="142" spans="1:32" x14ac:dyDescent="0.25">
      <c r="A142" s="288" t="str">
        <f>IF(Table1[[#This Row],[No. Invoice :]]="","",ROW())</f>
        <v/>
      </c>
      <c r="B142" s="288" t="str">
        <f>IF(Table1[h_Kode Sales :_1]="","",B$1+COUNT(B$2:B141))</f>
        <v/>
      </c>
      <c r="C142" s="282" t="str">
        <f>IF(Table1[[#This Row],[H_TGL]]="","",Table1[[#This Row],[H_TGL]]+C$1-1)</f>
        <v/>
      </c>
      <c r="H142" s="288" t="str">
        <f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O142" s="288" t="str">
        <f>IF(Table1[[#This Row],[h_Item Description]]="","",INDEX([1]!db[NB PAJAK],MATCH(Table1[[#This Row],[h_Item Description]],[1]!db[kode],0)))</f>
        <v/>
      </c>
      <c r="Q142" s="284"/>
      <c r="R142" s="285"/>
      <c r="T142" s="284" t="str">
        <f>Table1[[#This Row],[h_hargasetelahdiskon]]</f>
        <v/>
      </c>
      <c r="W142" s="288" t="str">
        <f ca="1">IF(Table1[[#This Row],[Item Description]]="","",IF(Table1[[#This Row],[//]]="",INDIRECT(ADDRESS(ROW()-1,COLUMN())),Table1[[#This Row],[//]]))</f>
        <v/>
      </c>
      <c r="X142" s="288" t="str">
        <f ca="1">IF(Table1[[#This Row],[h_id]]="","",COUNTIF(Table1[h_id],Table1[[#This Row],[h_id]]))</f>
        <v/>
      </c>
      <c r="Y142" s="284" t="str">
        <f>IF(Table1[Item Description]="","",Table1[[#This Row],[Qty]]*Table1[[#This Row],[Unit Price]])</f>
        <v/>
      </c>
      <c r="Z142" s="284" t="str">
        <f>IF(Table1[[#This Row],[h_hargasebelumdiskon]]="","",IF(Table1[[#This Row],[Disc 1]]="",0,Table1[[#This Row],[h_hargasebelumdiskon]]*Table1[[#This Row],[Disc 1]]))</f>
        <v/>
      </c>
      <c r="AA142" s="284" t="str">
        <f>IF(Table1[[#This Row],[h_hargasebelumdiskon]]="","",IF(Table1[[#This Row],[Disc 2]]="",0,(Table1[[#This Row],[h_hargasebelumdiskon]]-Table1[[#This Row],[h_disc 1]])*Table1[[#This Row],[Disc 2]]))</f>
        <v/>
      </c>
      <c r="AB142" s="284" t="str">
        <f>IF(Table1[Item Description]="","",Table1[[#This Row],[h_disc 1]]+Table1[[#This Row],[h_disc 2]])</f>
        <v/>
      </c>
      <c r="AC142" s="284" t="str">
        <f>IF(Table1[Item Description]="","",Table1[[#This Row],[h_hargasebelumdiskon]]-Table1[[#This Row],[h_diskon]])</f>
        <v/>
      </c>
      <c r="AD142" s="284" t="str">
        <f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/>
      </c>
    </row>
    <row r="143" spans="1:32" x14ac:dyDescent="0.25">
      <c r="A143" s="288" t="str">
        <f>IF(Table1[[#This Row],[No. Invoice :]]="","",ROW())</f>
        <v/>
      </c>
      <c r="B143" s="288" t="str">
        <f>IF(Table1[h_Kode Sales :_1]="","",B$1+COUNT(B$2:B142))</f>
        <v/>
      </c>
      <c r="C143" s="282" t="str">
        <f>IF(Table1[[#This Row],[H_TGL]]="","",Table1[[#This Row],[H_TGL]]+C$1-1)</f>
        <v/>
      </c>
      <c r="H143" s="288" t="str">
        <f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O143" s="288" t="str">
        <f>IF(Table1[[#This Row],[h_Item Description]]="","",INDEX([1]!db[NB PAJAK],MATCH(Table1[[#This Row],[h_Item Description]],[1]!db[kode],0)))</f>
        <v/>
      </c>
      <c r="Q143" s="284"/>
      <c r="R143" s="285"/>
      <c r="T143" s="284" t="str">
        <f>Table1[[#This Row],[h_hargasetelahdiskon]]</f>
        <v/>
      </c>
      <c r="W143" s="288" t="str">
        <f ca="1">IF(Table1[[#This Row],[Item Description]]="","",IF(Table1[[#This Row],[//]]="",INDIRECT(ADDRESS(ROW()-1,COLUMN())),Table1[[#This Row],[//]]))</f>
        <v/>
      </c>
      <c r="X143" s="288" t="str">
        <f ca="1">IF(Table1[[#This Row],[h_id]]="","",COUNTIF(Table1[h_id],Table1[[#This Row],[h_id]]))</f>
        <v/>
      </c>
      <c r="Y143" s="284" t="str">
        <f>IF(Table1[Item Description]="","",Table1[[#This Row],[Qty]]*Table1[[#This Row],[Unit Price]])</f>
        <v/>
      </c>
      <c r="Z143" s="284" t="str">
        <f>IF(Table1[[#This Row],[h_hargasebelumdiskon]]="","",IF(Table1[[#This Row],[Disc 1]]="",0,Table1[[#This Row],[h_hargasebelumdiskon]]*Table1[[#This Row],[Disc 1]]))</f>
        <v/>
      </c>
      <c r="AA143" s="284" t="str">
        <f>IF(Table1[[#This Row],[h_hargasebelumdiskon]]="","",IF(Table1[[#This Row],[Disc 2]]="",0,(Table1[[#This Row],[h_hargasebelumdiskon]]-Table1[[#This Row],[h_disc 1]])*Table1[[#This Row],[Disc 2]]))</f>
        <v/>
      </c>
      <c r="AB143" s="284" t="str">
        <f>IF(Table1[Item Description]="","",Table1[[#This Row],[h_disc 1]]+Table1[[#This Row],[h_disc 2]])</f>
        <v/>
      </c>
      <c r="AC143" s="284" t="str">
        <f>IF(Table1[Item Description]="","",Table1[[#This Row],[h_hargasebelumdiskon]]-Table1[[#This Row],[h_diskon]])</f>
        <v/>
      </c>
      <c r="AD143" s="284" t="str">
        <f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/>
      </c>
    </row>
    <row r="144" spans="1:32" x14ac:dyDescent="0.25">
      <c r="A144" s="288" t="str">
        <f>IF(Table1[[#This Row],[No. Invoice :]]="","",ROW())</f>
        <v/>
      </c>
      <c r="B144" s="288" t="str">
        <f>IF(Table1[h_Kode Sales :_1]="","",B$1+COUNT(B$2:B143))</f>
        <v/>
      </c>
      <c r="C144" s="282" t="str">
        <f>IF(Table1[[#This Row],[H_TGL]]="","",Table1[[#This Row],[H_TGL]]+C$1-1)</f>
        <v/>
      </c>
      <c r="H144" s="288" t="str">
        <f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O144" s="288" t="str">
        <f>IF(Table1[[#This Row],[h_Item Description]]="","",INDEX([1]!db[NB PAJAK],MATCH(Table1[[#This Row],[h_Item Description]],[1]!db[kode],0)))</f>
        <v/>
      </c>
      <c r="Q144" s="284"/>
      <c r="R144" s="285"/>
      <c r="T144" s="284" t="str">
        <f>Table1[[#This Row],[h_hargasetelahdiskon]]</f>
        <v/>
      </c>
      <c r="W144" s="288" t="str">
        <f ca="1">IF(Table1[[#This Row],[Item Description]]="","",IF(Table1[[#This Row],[//]]="",INDIRECT(ADDRESS(ROW()-1,COLUMN())),Table1[[#This Row],[//]]))</f>
        <v/>
      </c>
      <c r="X144" s="288" t="str">
        <f ca="1">IF(Table1[[#This Row],[h_id]]="","",COUNTIF(Table1[h_id],Table1[[#This Row],[h_id]]))</f>
        <v/>
      </c>
      <c r="Y144" s="284" t="str">
        <f>IF(Table1[Item Description]="","",Table1[[#This Row],[Qty]]*Table1[[#This Row],[Unit Price]])</f>
        <v/>
      </c>
      <c r="Z144" s="284" t="str">
        <f>IF(Table1[[#This Row],[h_hargasebelumdiskon]]="","",IF(Table1[[#This Row],[Disc 1]]="",0,Table1[[#This Row],[h_hargasebelumdiskon]]*Table1[[#This Row],[Disc 1]]))</f>
        <v/>
      </c>
      <c r="AA144" s="284" t="str">
        <f>IF(Table1[[#This Row],[h_hargasebelumdiskon]]="","",IF(Table1[[#This Row],[Disc 2]]="",0,(Table1[[#This Row],[h_hargasebelumdiskon]]-Table1[[#This Row],[h_disc 1]])*Table1[[#This Row],[Disc 2]]))</f>
        <v/>
      </c>
      <c r="AB144" s="284" t="str">
        <f>IF(Table1[Item Description]="","",Table1[[#This Row],[h_disc 1]]+Table1[[#This Row],[h_disc 2]])</f>
        <v/>
      </c>
      <c r="AC144" s="284" t="str">
        <f>IF(Table1[Item Description]="","",Table1[[#This Row],[h_hargasebelumdiskon]]-Table1[[#This Row],[h_diskon]])</f>
        <v/>
      </c>
      <c r="AD144" s="284" t="str">
        <f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/>
      </c>
    </row>
    <row r="145" spans="1:32" x14ac:dyDescent="0.25">
      <c r="A145" s="288" t="str">
        <f>IF(Table1[[#This Row],[No. Invoice :]]="","",ROW())</f>
        <v/>
      </c>
      <c r="B145" s="288" t="str">
        <f>IF(Table1[h_Kode Sales :_1]="","",B$1+COUNT(B$2:B144))</f>
        <v/>
      </c>
      <c r="C145" s="282" t="str">
        <f>IF(Table1[[#This Row],[H_TGL]]="","",Table1[[#This Row],[H_TGL]]+C$1-1)</f>
        <v/>
      </c>
      <c r="H145" s="288" t="str">
        <f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O145" s="288" t="str">
        <f>IF(Table1[[#This Row],[h_Item Description]]="","",INDEX([1]!db[NB PAJAK],MATCH(Table1[[#This Row],[h_Item Description]],[1]!db[kode],0)))</f>
        <v/>
      </c>
      <c r="Q145" s="284"/>
      <c r="R145" s="285"/>
      <c r="T145" s="284" t="str">
        <f>Table1[[#This Row],[h_hargasetelahdiskon]]</f>
        <v/>
      </c>
      <c r="W145" s="288" t="str">
        <f ca="1">IF(Table1[[#This Row],[Item Description]]="","",IF(Table1[[#This Row],[//]]="",INDIRECT(ADDRESS(ROW()-1,COLUMN())),Table1[[#This Row],[//]]))</f>
        <v/>
      </c>
      <c r="X145" s="288" t="str">
        <f ca="1">IF(Table1[[#This Row],[h_id]]="","",COUNTIF(Table1[h_id],Table1[[#This Row],[h_id]]))</f>
        <v/>
      </c>
      <c r="Y145" s="284" t="str">
        <f>IF(Table1[Item Description]="","",Table1[[#This Row],[Qty]]*Table1[[#This Row],[Unit Price]])</f>
        <v/>
      </c>
      <c r="Z145" s="284" t="str">
        <f>IF(Table1[[#This Row],[h_hargasebelumdiskon]]="","",IF(Table1[[#This Row],[Disc 1]]="",0,Table1[[#This Row],[h_hargasebelumdiskon]]*Table1[[#This Row],[Disc 1]]))</f>
        <v/>
      </c>
      <c r="AA145" s="284" t="str">
        <f>IF(Table1[[#This Row],[h_hargasebelumdiskon]]="","",IF(Table1[[#This Row],[Disc 2]]="",0,(Table1[[#This Row],[h_hargasebelumdiskon]]-Table1[[#This Row],[h_disc 1]])*Table1[[#This Row],[Disc 2]]))</f>
        <v/>
      </c>
      <c r="AB145" s="284" t="str">
        <f>IF(Table1[Item Description]="","",Table1[[#This Row],[h_disc 1]]+Table1[[#This Row],[h_disc 2]])</f>
        <v/>
      </c>
      <c r="AC145" s="284" t="str">
        <f>IF(Table1[Item Description]="","",Table1[[#This Row],[h_hargasebelumdiskon]]-Table1[[#This Row],[h_diskon]])</f>
        <v/>
      </c>
      <c r="AD145" s="284" t="str">
        <f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/>
      </c>
    </row>
    <row r="146" spans="1:32" x14ac:dyDescent="0.25">
      <c r="A146" s="288" t="str">
        <f>IF(Table1[[#This Row],[No. Invoice :]]="","",ROW())</f>
        <v/>
      </c>
      <c r="B146" s="288" t="str">
        <f>IF(Table1[h_Kode Sales :_1]="","",B$1+COUNT(B$2:B145))</f>
        <v/>
      </c>
      <c r="C146" s="282" t="str">
        <f>IF(Table1[[#This Row],[H_TGL]]="","",Table1[[#This Row],[H_TGL]]+C$1-1)</f>
        <v/>
      </c>
      <c r="H146" s="288" t="str">
        <f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O146" s="288" t="str">
        <f>IF(Table1[[#This Row],[h_Item Description]]="","",INDEX([1]!db[NB PAJAK],MATCH(Table1[[#This Row],[h_Item Description]],[1]!db[kode],0)))</f>
        <v/>
      </c>
      <c r="Q146" s="284"/>
      <c r="R146" s="285"/>
      <c r="T146" s="284" t="str">
        <f>Table1[[#This Row],[h_hargasetelahdiskon]]</f>
        <v/>
      </c>
      <c r="W146" s="288" t="str">
        <f ca="1">IF(Table1[[#This Row],[Item Description]]="","",IF(Table1[[#This Row],[//]]="",INDIRECT(ADDRESS(ROW()-1,COLUMN())),Table1[[#This Row],[//]]))</f>
        <v/>
      </c>
      <c r="X146" s="288" t="str">
        <f ca="1">IF(Table1[[#This Row],[h_id]]="","",COUNTIF(Table1[h_id],Table1[[#This Row],[h_id]]))</f>
        <v/>
      </c>
      <c r="Y146" s="284" t="str">
        <f>IF(Table1[Item Description]="","",Table1[[#This Row],[Qty]]*Table1[[#This Row],[Unit Price]])</f>
        <v/>
      </c>
      <c r="Z146" s="284" t="str">
        <f>IF(Table1[[#This Row],[h_hargasebelumdiskon]]="","",IF(Table1[[#This Row],[Disc 1]]="",0,Table1[[#This Row],[h_hargasebelumdiskon]]*Table1[[#This Row],[Disc 1]]))</f>
        <v/>
      </c>
      <c r="AA146" s="284" t="str">
        <f>IF(Table1[[#This Row],[h_hargasebelumdiskon]]="","",IF(Table1[[#This Row],[Disc 2]]="",0,(Table1[[#This Row],[h_hargasebelumdiskon]]-Table1[[#This Row],[h_disc 1]])*Table1[[#This Row],[Disc 2]]))</f>
        <v/>
      </c>
      <c r="AB146" s="284" t="str">
        <f>IF(Table1[Item Description]="","",Table1[[#This Row],[h_disc 1]]+Table1[[#This Row],[h_disc 2]])</f>
        <v/>
      </c>
      <c r="AC146" s="284" t="str">
        <f>IF(Table1[Item Description]="","",Table1[[#This Row],[h_hargasebelumdiskon]]-Table1[[#This Row],[h_diskon]])</f>
        <v/>
      </c>
      <c r="AD146" s="284" t="str">
        <f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/>
      </c>
    </row>
    <row r="147" spans="1:32" x14ac:dyDescent="0.25">
      <c r="A147" s="288" t="str">
        <f>IF(Table1[[#This Row],[No. Invoice :]]="","",ROW())</f>
        <v/>
      </c>
      <c r="B147" s="288" t="str">
        <f>IF(Table1[h_Kode Sales :_1]="","",B$1+COUNT(B$2:B146))</f>
        <v/>
      </c>
      <c r="C147" s="282" t="str">
        <f>IF(Table1[[#This Row],[H_TGL]]="","",Table1[[#This Row],[H_TGL]]+C$1-1)</f>
        <v/>
      </c>
      <c r="H147" s="288" t="str">
        <f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O147" s="288" t="str">
        <f>IF(Table1[[#This Row],[h_Item Description]]="","",INDEX([1]!db[NB PAJAK],MATCH(Table1[[#This Row],[h_Item Description]],[1]!db[kode],0)))</f>
        <v/>
      </c>
      <c r="Q147" s="284"/>
      <c r="R147" s="285"/>
      <c r="T147" s="284" t="str">
        <f>Table1[[#This Row],[h_hargasetelahdiskon]]</f>
        <v/>
      </c>
      <c r="W147" s="288" t="str">
        <f ca="1">IF(Table1[[#This Row],[Item Description]]="","",IF(Table1[[#This Row],[//]]="",INDIRECT(ADDRESS(ROW()-1,COLUMN())),Table1[[#This Row],[//]]))</f>
        <v/>
      </c>
      <c r="X147" s="288" t="str">
        <f ca="1">IF(Table1[[#This Row],[h_id]]="","",COUNTIF(Table1[h_id],Table1[[#This Row],[h_id]]))</f>
        <v/>
      </c>
      <c r="Y147" s="284" t="str">
        <f>IF(Table1[Item Description]="","",Table1[[#This Row],[Qty]]*Table1[[#This Row],[Unit Price]])</f>
        <v/>
      </c>
      <c r="Z147" s="284" t="str">
        <f>IF(Table1[[#This Row],[h_hargasebelumdiskon]]="","",IF(Table1[[#This Row],[Disc 1]]="",0,Table1[[#This Row],[h_hargasebelumdiskon]]*Table1[[#This Row],[Disc 1]]))</f>
        <v/>
      </c>
      <c r="AA147" s="284" t="str">
        <f>IF(Table1[[#This Row],[h_hargasebelumdiskon]]="","",IF(Table1[[#This Row],[Disc 2]]="",0,(Table1[[#This Row],[h_hargasebelumdiskon]]-Table1[[#This Row],[h_disc 1]])*Table1[[#This Row],[Disc 2]]))</f>
        <v/>
      </c>
      <c r="AB147" s="284" t="str">
        <f>IF(Table1[Item Description]="","",Table1[[#This Row],[h_disc 1]]+Table1[[#This Row],[h_disc 2]])</f>
        <v/>
      </c>
      <c r="AC147" s="284" t="str">
        <f>IF(Table1[Item Description]="","",Table1[[#This Row],[h_hargasebelumdiskon]]-Table1[[#This Row],[h_diskon]])</f>
        <v/>
      </c>
      <c r="AD147" s="284" t="str">
        <f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/>
      </c>
    </row>
    <row r="148" spans="1:32" x14ac:dyDescent="0.25">
      <c r="A148" s="288" t="str">
        <f>IF(Table1[[#This Row],[No. Invoice :]]="","",ROW())</f>
        <v/>
      </c>
      <c r="B148" s="288" t="str">
        <f>IF(Table1[h_Kode Sales :_1]="","",B$1+COUNT(B$2:B147))</f>
        <v/>
      </c>
      <c r="C148" s="282" t="str">
        <f>IF(Table1[[#This Row],[H_TGL]]="","",Table1[[#This Row],[H_TGL]]+C$1-1)</f>
        <v/>
      </c>
      <c r="H148" s="288" t="str">
        <f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O148" s="288" t="str">
        <f>IF(Table1[[#This Row],[h_Item Description]]="","",INDEX([1]!db[NB PAJAK],MATCH(Table1[[#This Row],[h_Item Description]],[1]!db[kode],0)))</f>
        <v/>
      </c>
      <c r="Q148" s="284"/>
      <c r="R148" s="285"/>
      <c r="T148" s="284" t="str">
        <f>Table1[[#This Row],[h_hargasetelahdiskon]]</f>
        <v/>
      </c>
      <c r="W148" s="288" t="str">
        <f ca="1">IF(Table1[[#This Row],[Item Description]]="","",IF(Table1[[#This Row],[//]]="",INDIRECT(ADDRESS(ROW()-1,COLUMN())),Table1[[#This Row],[//]]))</f>
        <v/>
      </c>
      <c r="X148" s="288" t="str">
        <f ca="1">IF(Table1[[#This Row],[h_id]]="","",COUNTIF(Table1[h_id],Table1[[#This Row],[h_id]]))</f>
        <v/>
      </c>
      <c r="Y148" s="284" t="str">
        <f>IF(Table1[Item Description]="","",Table1[[#This Row],[Qty]]*Table1[[#This Row],[Unit Price]])</f>
        <v/>
      </c>
      <c r="Z148" s="284" t="str">
        <f>IF(Table1[[#This Row],[h_hargasebelumdiskon]]="","",IF(Table1[[#This Row],[Disc 1]]="",0,Table1[[#This Row],[h_hargasebelumdiskon]]*Table1[[#This Row],[Disc 1]]))</f>
        <v/>
      </c>
      <c r="AA148" s="284" t="str">
        <f>IF(Table1[[#This Row],[h_hargasebelumdiskon]]="","",IF(Table1[[#This Row],[Disc 2]]="",0,(Table1[[#This Row],[h_hargasebelumdiskon]]-Table1[[#This Row],[h_disc 1]])*Table1[[#This Row],[Disc 2]]))</f>
        <v/>
      </c>
      <c r="AB148" s="284" t="str">
        <f>IF(Table1[Item Description]="","",Table1[[#This Row],[h_disc 1]]+Table1[[#This Row],[h_disc 2]])</f>
        <v/>
      </c>
      <c r="AC148" s="284" t="str">
        <f>IF(Table1[Item Description]="","",Table1[[#This Row],[h_hargasebelumdiskon]]-Table1[[#This Row],[h_diskon]])</f>
        <v/>
      </c>
      <c r="AD148" s="284" t="str">
        <f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/>
      </c>
    </row>
    <row r="149" spans="1:32" x14ac:dyDescent="0.25">
      <c r="A149" s="288" t="str">
        <f>IF(Table1[[#This Row],[No. Invoice :]]="","",ROW())</f>
        <v/>
      </c>
      <c r="B149" s="288" t="str">
        <f>IF(Table1[h_Kode Sales :_1]="","",B$1+COUNT(B$2:B147))</f>
        <v/>
      </c>
      <c r="C149" s="282" t="str">
        <f>IF(Table1[[#This Row],[H_TGL]]="","",Table1[[#This Row],[H_TGL]]+C$1-1)</f>
        <v/>
      </c>
      <c r="H149" s="288" t="str">
        <f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O149" s="288" t="str">
        <f>IF(Table1[[#This Row],[h_Item Description]]="","",INDEX([1]!db[NB PAJAK],MATCH(Table1[[#This Row],[h_Item Description]],[1]!db[kode],0)))</f>
        <v/>
      </c>
      <c r="Q149" s="284"/>
      <c r="R149" s="285"/>
      <c r="T149" s="284" t="str">
        <f>Table1[[#This Row],[h_hargasetelahdiskon]]</f>
        <v/>
      </c>
      <c r="W149" s="288" t="str">
        <f ca="1">IF(Table1[[#This Row],[Item Description]]="","",IF(Table1[[#This Row],[//]]="",INDIRECT(ADDRESS(ROW()-1,COLUMN())),Table1[[#This Row],[//]]))</f>
        <v/>
      </c>
      <c r="X149" s="288" t="str">
        <f ca="1">IF(Table1[[#This Row],[h_id]]="","",COUNTIF(Table1[h_id],Table1[[#This Row],[h_id]]))</f>
        <v/>
      </c>
      <c r="Y149" s="284" t="str">
        <f>IF(Table1[Item Description]="","",Table1[[#This Row],[Qty]]*Table1[[#This Row],[Unit Price]])</f>
        <v/>
      </c>
      <c r="Z149" s="284" t="str">
        <f>IF(Table1[[#This Row],[h_hargasebelumdiskon]]="","",IF(Table1[[#This Row],[Disc 1]]="",0,Table1[[#This Row],[h_hargasebelumdiskon]]*Table1[[#This Row],[Disc 1]]))</f>
        <v/>
      </c>
      <c r="AA149" s="284" t="str">
        <f>IF(Table1[[#This Row],[h_hargasebelumdiskon]]="","",IF(Table1[[#This Row],[Disc 2]]="",0,(Table1[[#This Row],[h_hargasebelumdiskon]]-Table1[[#This Row],[h_disc 1]])*Table1[[#This Row],[Disc 2]]))</f>
        <v/>
      </c>
      <c r="AB149" s="284" t="str">
        <f>IF(Table1[Item Description]="","",Table1[[#This Row],[h_disc 1]]+Table1[[#This Row],[h_disc 2]])</f>
        <v/>
      </c>
      <c r="AC149" s="284" t="str">
        <f>IF(Table1[Item Description]="","",Table1[[#This Row],[h_hargasebelumdiskon]]-Table1[[#This Row],[h_diskon]])</f>
        <v/>
      </c>
      <c r="AD149" s="284" t="str">
        <f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/>
      </c>
    </row>
    <row r="150" spans="1:32" x14ac:dyDescent="0.25">
      <c r="A150" s="288" t="str">
        <f>IF(Table1[[#This Row],[No. Invoice :]]="","",ROW())</f>
        <v/>
      </c>
      <c r="B150" s="288" t="str">
        <f>IF(Table1[h_Kode Sales :_1]="","",B$1+COUNT(B$2:B149))</f>
        <v/>
      </c>
      <c r="C150" s="282" t="str">
        <f>IF(Table1[[#This Row],[H_TGL]]="","",Table1[[#This Row],[H_TGL]]+C$1-1)</f>
        <v/>
      </c>
      <c r="H150" s="288" t="str">
        <f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O150" s="288" t="str">
        <f>IF(Table1[[#This Row],[h_Item Description]]="","",INDEX([1]!db[NB PAJAK],MATCH(Table1[[#This Row],[h_Item Description]],[1]!db[kode],0)))</f>
        <v/>
      </c>
      <c r="Q150" s="284"/>
      <c r="R150" s="285"/>
      <c r="T150" s="284" t="str">
        <f>Table1[[#This Row],[h_hargasetelahdiskon]]</f>
        <v/>
      </c>
      <c r="W150" s="288" t="str">
        <f ca="1">IF(Table1[[#This Row],[Item Description]]="","",IF(Table1[[#This Row],[//]]="",INDIRECT(ADDRESS(ROW()-1,COLUMN())),Table1[[#This Row],[//]]))</f>
        <v/>
      </c>
      <c r="X150" s="288" t="str">
        <f ca="1">IF(Table1[[#This Row],[h_id]]="","",COUNTIF(Table1[h_id],Table1[[#This Row],[h_id]]))</f>
        <v/>
      </c>
      <c r="Y150" s="284" t="str">
        <f>IF(Table1[Item Description]="","",Table1[[#This Row],[Qty]]*Table1[[#This Row],[Unit Price]])</f>
        <v/>
      </c>
      <c r="Z150" s="284" t="str">
        <f>IF(Table1[[#This Row],[h_hargasebelumdiskon]]="","",IF(Table1[[#This Row],[Disc 1]]="",0,Table1[[#This Row],[h_hargasebelumdiskon]]*Table1[[#This Row],[Disc 1]]))</f>
        <v/>
      </c>
      <c r="AA150" s="284" t="str">
        <f>IF(Table1[[#This Row],[h_hargasebelumdiskon]]="","",IF(Table1[[#This Row],[Disc 2]]="",0,(Table1[[#This Row],[h_hargasebelumdiskon]]-Table1[[#This Row],[h_disc 1]])*Table1[[#This Row],[Disc 2]]))</f>
        <v/>
      </c>
      <c r="AB150" s="284" t="str">
        <f>IF(Table1[Item Description]="","",Table1[[#This Row],[h_disc 1]]+Table1[[#This Row],[h_disc 2]])</f>
        <v/>
      </c>
      <c r="AC150" s="284" t="str">
        <f>IF(Table1[Item Description]="","",Table1[[#This Row],[h_hargasebelumdiskon]]-Table1[[#This Row],[h_diskon]])</f>
        <v/>
      </c>
      <c r="AD150" s="284" t="str">
        <f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/>
      </c>
    </row>
    <row r="151" spans="1:32" x14ac:dyDescent="0.25">
      <c r="A151" s="288" t="str">
        <f>IF(Table1[[#This Row],[No. Invoice :]]="","",ROW())</f>
        <v/>
      </c>
      <c r="B151" s="288" t="str">
        <f>IF(Table1[h_Kode Sales :_1]="","",B$1+COUNT(B$2:B150))</f>
        <v/>
      </c>
      <c r="C151" s="282" t="str">
        <f>IF(Table1[[#This Row],[H_TGL]]="","",Table1[[#This Row],[H_TGL]]+C$1-1)</f>
        <v/>
      </c>
      <c r="H151" s="288" t="str">
        <f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O151" s="288" t="str">
        <f>IF(Table1[[#This Row],[h_Item Description]]="","",INDEX([1]!db[NB PAJAK],MATCH(Table1[[#This Row],[h_Item Description]],[1]!db[kode],0)))</f>
        <v/>
      </c>
      <c r="Q151" s="284"/>
      <c r="R151" s="285"/>
      <c r="T151" s="284" t="str">
        <f>Table1[[#This Row],[h_hargasetelahdiskon]]</f>
        <v/>
      </c>
      <c r="W151" s="288" t="str">
        <f ca="1">IF(Table1[[#This Row],[Item Description]]="","",IF(Table1[[#This Row],[//]]="",INDIRECT(ADDRESS(ROW()-1,COLUMN())),Table1[[#This Row],[//]]))</f>
        <v/>
      </c>
      <c r="X151" s="288" t="str">
        <f ca="1">IF(Table1[[#This Row],[h_id]]="","",COUNTIF(Table1[h_id],Table1[[#This Row],[h_id]]))</f>
        <v/>
      </c>
      <c r="Y151" s="284" t="str">
        <f>IF(Table1[Item Description]="","",Table1[[#This Row],[Qty]]*Table1[[#This Row],[Unit Price]])</f>
        <v/>
      </c>
      <c r="Z151" s="284" t="str">
        <f>IF(Table1[[#This Row],[h_hargasebelumdiskon]]="","",IF(Table1[[#This Row],[Disc 1]]="",0,Table1[[#This Row],[h_hargasebelumdiskon]]*Table1[[#This Row],[Disc 1]]))</f>
        <v/>
      </c>
      <c r="AA151" s="284" t="str">
        <f>IF(Table1[[#This Row],[h_hargasebelumdiskon]]="","",IF(Table1[[#This Row],[Disc 2]]="",0,(Table1[[#This Row],[h_hargasebelumdiskon]]-Table1[[#This Row],[h_disc 1]])*Table1[[#This Row],[Disc 2]]))</f>
        <v/>
      </c>
      <c r="AB151" s="284" t="str">
        <f>IF(Table1[Item Description]="","",Table1[[#This Row],[h_disc 1]]+Table1[[#This Row],[h_disc 2]])</f>
        <v/>
      </c>
      <c r="AC151" s="284" t="str">
        <f>IF(Table1[Item Description]="","",Table1[[#This Row],[h_hargasebelumdiskon]]-Table1[[#This Row],[h_diskon]])</f>
        <v/>
      </c>
      <c r="AD151" s="284" t="str">
        <f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/>
      </c>
    </row>
    <row r="152" spans="1:32" x14ac:dyDescent="0.25">
      <c r="A152" s="288" t="str">
        <f>IF(Table1[[#This Row],[No. Invoice :]]="","",ROW())</f>
        <v/>
      </c>
      <c r="B152" s="288" t="str">
        <f>IF(Table1[h_Kode Sales :_1]="","",B$1+COUNT(B$2:B151))</f>
        <v/>
      </c>
      <c r="C152" s="282" t="str">
        <f>IF(Table1[[#This Row],[H_TGL]]="","",Table1[[#This Row],[H_TGL]]+C$1-1)</f>
        <v/>
      </c>
      <c r="H152" s="288" t="str">
        <f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 t="str">
        <f>IF(Table1[[#This Row],[No. Invoice :]]="","",ROW())</f>
        <v/>
      </c>
      <c r="B153" s="288" t="str">
        <f>IF(Table1[h_Kode Sales :_1]="","",B$1+COUNT(B$2:B152))</f>
        <v/>
      </c>
      <c r="C153" s="282" t="str">
        <f>IF(Table1[[#This Row],[H_TGL]]="","",Table1[[#This Row],[H_TGL]]+C$1-1)</f>
        <v/>
      </c>
      <c r="H153" s="288" t="str">
        <f>IF(Table1[[#This Row],[h_No. Invoice :]]="","",CONCATENATE("AM"," ",Table1[[#This Row],[h_No. Invoice :]]))</f>
        <v/>
      </c>
      <c r="I153" s="289" t="str">
        <f>CONCATENATE(UPPER(Table1[[#This Row],[h_Kode Sales :_1]])," ",Table1[[#This Row],[h_Kode Sales :_2]])</f>
        <v xml:space="preserve"> </v>
      </c>
      <c r="J153" s="288" t="str">
        <f>IF(Table1[[#This Row],[h_toko]]="","",INDEX(Table2[e],IF(Table1[[#This Row],[h_toko]]="","",MATCH(Table1[[#This Row],[h_toko]],Table2[a],0)),))</f>
        <v/>
      </c>
      <c r="O153" s="288" t="str">
        <f>IF(Table1[[#This Row],[h_Item Description]]="","",INDEX([1]!db[NB PAJAK],MATCH(Table1[[#This Row],[h_Item Description]],[1]!db[kode],0)))</f>
        <v/>
      </c>
      <c r="Q153" s="284"/>
      <c r="R153" s="285"/>
      <c r="T153" s="284" t="str">
        <f>Table1[[#This Row],[h_hargasetelahdiskon]]</f>
        <v/>
      </c>
      <c r="W153" s="288" t="str">
        <f ca="1">IF(Table1[[#This Row],[Item Description]]="","",IF(Table1[[#This Row],[//]]="",INDIRECT(ADDRESS(ROW()-1,COLUMN())),Table1[[#This Row],[//]]))</f>
        <v/>
      </c>
      <c r="X153" s="288" t="str">
        <f ca="1">IF(Table1[[#This Row],[h_id]]="","",COUNTIF(Table1[h_id],Table1[[#This Row],[h_id]]))</f>
        <v/>
      </c>
      <c r="Y153" s="284" t="str">
        <f>IF(Table1[Item Description]="","",Table1[[#This Row],[Qty]]*Table1[[#This Row],[Unit Price]])</f>
        <v/>
      </c>
      <c r="Z153" s="284" t="str">
        <f>IF(Table1[[#This Row],[h_hargasebelumdiskon]]="","",IF(Table1[[#This Row],[Disc 1]]="",0,Table1[[#This Row],[h_hargasebelumdiskon]]*Table1[[#This Row],[Disc 1]]))</f>
        <v/>
      </c>
      <c r="AA153" s="284" t="str">
        <f>IF(Table1[[#This Row],[h_hargasebelumdiskon]]="","",IF(Table1[[#This Row],[Disc 2]]="",0,(Table1[[#This Row],[h_hargasebelumdiskon]]-Table1[[#This Row],[h_disc 1]])*Table1[[#This Row],[Disc 2]]))</f>
        <v/>
      </c>
      <c r="AB153" s="284" t="str">
        <f>IF(Table1[Item Description]="","",Table1[[#This Row],[h_disc 1]]+Table1[[#This Row],[h_disc 2]])</f>
        <v/>
      </c>
      <c r="AC153" s="284" t="str">
        <f>IF(Table1[Item Description]="","",Table1[[#This Row],[h_hargasebelumdiskon]]-Table1[[#This Row],[h_diskon]])</f>
        <v/>
      </c>
      <c r="AD153" s="284" t="str">
        <f>IF(Table1[//]="","",SUMIF(Table1[h_id],Table1[h_id],Table1[h_hargasetelahdiskon]))</f>
        <v/>
      </c>
      <c r="AE153" s="284"/>
      <c r="AF153" s="284" t="str">
        <f>Table1[[#This Row],[Item Description]]&amp;Table1[[#This Row],[Unit]]&amp;Table1[[#This Row],[Unit Price]]</f>
        <v/>
      </c>
    </row>
    <row r="154" spans="1:32" x14ac:dyDescent="0.25">
      <c r="A154" s="288" t="str">
        <f>IF(Table1[[#This Row],[No. Invoice :]]="","",ROW())</f>
        <v/>
      </c>
      <c r="B154" s="288" t="str">
        <f>IF(Table1[h_Kode Sales :_1]="","",B$1+COUNT(B$2:B153))</f>
        <v/>
      </c>
      <c r="C154" s="282" t="str">
        <f>IF(Table1[[#This Row],[H_TGL]]="","",Table1[[#This Row],[H_TGL]]+C$1-1)</f>
        <v/>
      </c>
      <c r="H154" s="288" t="str">
        <f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O154" s="288" t="str">
        <f>IF(Table1[[#This Row],[h_Item Description]]="","",INDEX([1]!db[NB PAJAK],MATCH(Table1[[#This Row],[h_Item Description]],[1]!db[kode],0)))</f>
        <v/>
      </c>
      <c r="Q154" s="284"/>
      <c r="R154" s="285"/>
      <c r="T154" s="284" t="str">
        <f>Table1[[#This Row],[h_hargasetelahdiskon]]</f>
        <v/>
      </c>
      <c r="W154" s="288" t="str">
        <f ca="1">IF(Table1[[#This Row],[Item Description]]="","",IF(Table1[[#This Row],[//]]="",INDIRECT(ADDRESS(ROW()-1,COLUMN())),Table1[[#This Row],[//]]))</f>
        <v/>
      </c>
      <c r="X154" s="288" t="str">
        <f ca="1">IF(Table1[[#This Row],[h_id]]="","",COUNTIF(Table1[h_id],Table1[[#This Row],[h_id]]))</f>
        <v/>
      </c>
      <c r="Y154" s="284" t="str">
        <f>IF(Table1[Item Description]="","",Table1[[#This Row],[Qty]]*Table1[[#This Row],[Unit Price]])</f>
        <v/>
      </c>
      <c r="Z154" s="284" t="str">
        <f>IF(Table1[[#This Row],[h_hargasebelumdiskon]]="","",IF(Table1[[#This Row],[Disc 1]]="",0,Table1[[#This Row],[h_hargasebelumdiskon]]*Table1[[#This Row],[Disc 1]]))</f>
        <v/>
      </c>
      <c r="AA154" s="284" t="str">
        <f>IF(Table1[[#This Row],[h_hargasebelumdiskon]]="","",IF(Table1[[#This Row],[Disc 2]]="",0,(Table1[[#This Row],[h_hargasebelumdiskon]]-Table1[[#This Row],[h_disc 1]])*Table1[[#This Row],[Disc 2]]))</f>
        <v/>
      </c>
      <c r="AB154" s="284" t="str">
        <f>IF(Table1[Item Description]="","",Table1[[#This Row],[h_disc 1]]+Table1[[#This Row],[h_disc 2]])</f>
        <v/>
      </c>
      <c r="AC154" s="284" t="str">
        <f>IF(Table1[Item Description]="","",Table1[[#This Row],[h_hargasebelumdiskon]]-Table1[[#This Row],[h_diskon]])</f>
        <v/>
      </c>
      <c r="AD154" s="284" t="str">
        <f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/>
      </c>
    </row>
    <row r="155" spans="1:32" x14ac:dyDescent="0.25">
      <c r="A155" s="288" t="str">
        <f>IF(Table1[[#This Row],[No. Invoice :]]="","",ROW())</f>
        <v/>
      </c>
      <c r="B155" s="288" t="str">
        <f>IF(Table1[h_Kode Sales :_1]="","",B$1+COUNT(B$2:B153))</f>
        <v/>
      </c>
      <c r="C155" s="282" t="str">
        <f>IF(Table1[[#This Row],[H_TGL]]="","",Table1[[#This Row],[H_TGL]]+C$1-1)</f>
        <v/>
      </c>
      <c r="H155" s="288" t="str">
        <f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O155" s="288" t="str">
        <f>IF(Table1[[#This Row],[h_Item Description]]="","",INDEX([1]!db[NB PAJAK],MATCH(Table1[[#This Row],[h_Item Description]],[1]!db[kode],0)))</f>
        <v/>
      </c>
      <c r="Q155" s="284"/>
      <c r="R155" s="285"/>
      <c r="T155" s="284" t="str">
        <f>Table1[[#This Row],[h_hargasetelahdiskon]]</f>
        <v/>
      </c>
      <c r="W155" s="288" t="str">
        <f ca="1">IF(Table1[[#This Row],[Item Description]]="","",IF(Table1[[#This Row],[//]]="",INDIRECT(ADDRESS(ROW()-1,COLUMN())),Table1[[#This Row],[//]]))</f>
        <v/>
      </c>
      <c r="X155" s="288" t="str">
        <f ca="1">IF(Table1[[#This Row],[h_id]]="","",COUNTIF(Table1[h_id],Table1[[#This Row],[h_id]]))</f>
        <v/>
      </c>
      <c r="Y155" s="284" t="str">
        <f>IF(Table1[Item Description]="","",Table1[[#This Row],[Qty]]*Table1[[#This Row],[Unit Price]])</f>
        <v/>
      </c>
      <c r="Z155" s="284" t="str">
        <f>IF(Table1[[#This Row],[h_hargasebelumdiskon]]="","",IF(Table1[[#This Row],[Disc 1]]="",0,Table1[[#This Row],[h_hargasebelumdiskon]]*Table1[[#This Row],[Disc 1]]))</f>
        <v/>
      </c>
      <c r="AA155" s="284" t="str">
        <f>IF(Table1[[#This Row],[h_hargasebelumdiskon]]="","",IF(Table1[[#This Row],[Disc 2]]="",0,(Table1[[#This Row],[h_hargasebelumdiskon]]-Table1[[#This Row],[h_disc 1]])*Table1[[#This Row],[Disc 2]]))</f>
        <v/>
      </c>
      <c r="AB155" s="284" t="str">
        <f>IF(Table1[Item Description]="","",Table1[[#This Row],[h_disc 1]]+Table1[[#This Row],[h_disc 2]])</f>
        <v/>
      </c>
      <c r="AC155" s="284" t="str">
        <f>IF(Table1[Item Description]="","",Table1[[#This Row],[h_hargasebelumdiskon]]-Table1[[#This Row],[h_diskon]])</f>
        <v/>
      </c>
      <c r="AD155" s="284" t="str">
        <f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/>
      </c>
    </row>
    <row r="156" spans="1:32" x14ac:dyDescent="0.25">
      <c r="A156" s="288" t="str">
        <f>IF(Table1[[#This Row],[No. Invoice :]]="","",ROW())</f>
        <v/>
      </c>
      <c r="B156" s="288" t="str">
        <f>IF(Table1[h_Kode Sales :_1]="","",B$1+COUNT(B$2:B155))</f>
        <v/>
      </c>
      <c r="C156" s="282" t="str">
        <f>IF(Table1[[#This Row],[H_TGL]]="","",Table1[[#This Row],[H_TGL]]+C$1-1)</f>
        <v/>
      </c>
      <c r="H156" s="288" t="str">
        <f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O156" s="288" t="str">
        <f>IF(Table1[[#This Row],[h_Item Description]]="","",INDEX([1]!db[NB PAJAK],MATCH(Table1[[#This Row],[h_Item Description]],[1]!db[kode],0)))</f>
        <v/>
      </c>
      <c r="Q156" s="284"/>
      <c r="R156" s="285"/>
      <c r="T156" s="284" t="str">
        <f>Table1[[#This Row],[h_hargasetelahdiskon]]</f>
        <v/>
      </c>
      <c r="W156" s="288" t="str">
        <f ca="1">IF(Table1[[#This Row],[Item Description]]="","",IF(Table1[[#This Row],[//]]="",INDIRECT(ADDRESS(ROW()-1,COLUMN())),Table1[[#This Row],[//]]))</f>
        <v/>
      </c>
      <c r="X156" s="288" t="str">
        <f ca="1">IF(Table1[[#This Row],[h_id]]="","",COUNTIF(Table1[h_id],Table1[[#This Row],[h_id]]))</f>
        <v/>
      </c>
      <c r="Y156" s="284" t="str">
        <f>IF(Table1[Item Description]="","",Table1[[#This Row],[Qty]]*Table1[[#This Row],[Unit Price]])</f>
        <v/>
      </c>
      <c r="Z156" s="284" t="str">
        <f>IF(Table1[[#This Row],[h_hargasebelumdiskon]]="","",IF(Table1[[#This Row],[Disc 1]]="",0,Table1[[#This Row],[h_hargasebelumdiskon]]*Table1[[#This Row],[Disc 1]]))</f>
        <v/>
      </c>
      <c r="AA156" s="284" t="str">
        <f>IF(Table1[[#This Row],[h_hargasebelumdiskon]]="","",IF(Table1[[#This Row],[Disc 2]]="",0,(Table1[[#This Row],[h_hargasebelumdiskon]]-Table1[[#This Row],[h_disc 1]])*Table1[[#This Row],[Disc 2]]))</f>
        <v/>
      </c>
      <c r="AB156" s="284" t="str">
        <f>IF(Table1[Item Description]="","",Table1[[#This Row],[h_disc 1]]+Table1[[#This Row],[h_disc 2]])</f>
        <v/>
      </c>
      <c r="AC156" s="284" t="str">
        <f>IF(Table1[Item Description]="","",Table1[[#This Row],[h_hargasebelumdiskon]]-Table1[[#This Row],[h_diskon]])</f>
        <v/>
      </c>
      <c r="AD156" s="284" t="str">
        <f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/>
      </c>
    </row>
    <row r="157" spans="1:32" x14ac:dyDescent="0.25">
      <c r="A157" s="288" t="str">
        <f>IF(Table1[[#This Row],[No. Invoice :]]="","",ROW())</f>
        <v/>
      </c>
      <c r="B157" s="288" t="str">
        <f>IF(Table1[h_Kode Sales :_1]="","",B$1+COUNT(B$2:B156))</f>
        <v/>
      </c>
      <c r="C157" s="282" t="str">
        <f>IF(Table1[[#This Row],[H_TGL]]="","",Table1[[#This Row],[H_TGL]]+C$1-1)</f>
        <v/>
      </c>
      <c r="H157" s="288" t="str">
        <f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O157" s="288" t="str">
        <f>IF(Table1[[#This Row],[h_Item Description]]="","",INDEX([1]!db[NB PAJAK],MATCH(Table1[[#This Row],[h_Item Description]],[1]!db[kode],0)))</f>
        <v/>
      </c>
      <c r="Q157" s="284"/>
      <c r="R157" s="285"/>
      <c r="T157" s="284" t="str">
        <f>Table1[[#This Row],[h_hargasetelahdiskon]]</f>
        <v/>
      </c>
      <c r="W157" s="288" t="str">
        <f ca="1">IF(Table1[[#This Row],[Item Description]]="","",IF(Table1[[#This Row],[//]]="",INDIRECT(ADDRESS(ROW()-1,COLUMN())),Table1[[#This Row],[//]]))</f>
        <v/>
      </c>
      <c r="X157" s="288" t="str">
        <f ca="1">IF(Table1[[#This Row],[h_id]]="","",COUNTIF(Table1[h_id],Table1[[#This Row],[h_id]]))</f>
        <v/>
      </c>
      <c r="Y157" s="284" t="str">
        <f>IF(Table1[Item Description]="","",Table1[[#This Row],[Qty]]*Table1[[#This Row],[Unit Price]])</f>
        <v/>
      </c>
      <c r="Z157" s="284" t="str">
        <f>IF(Table1[[#This Row],[h_hargasebelumdiskon]]="","",IF(Table1[[#This Row],[Disc 1]]="",0,Table1[[#This Row],[h_hargasebelumdiskon]]*Table1[[#This Row],[Disc 1]]))</f>
        <v/>
      </c>
      <c r="AA157" s="284" t="str">
        <f>IF(Table1[[#This Row],[h_hargasebelumdiskon]]="","",IF(Table1[[#This Row],[Disc 2]]="",0,(Table1[[#This Row],[h_hargasebelumdiskon]]-Table1[[#This Row],[h_disc 1]])*Table1[[#This Row],[Disc 2]]))</f>
        <v/>
      </c>
      <c r="AB157" s="284" t="str">
        <f>IF(Table1[Item Description]="","",Table1[[#This Row],[h_disc 1]]+Table1[[#This Row],[h_disc 2]])</f>
        <v/>
      </c>
      <c r="AC157" s="284" t="str">
        <f>IF(Table1[Item Description]="","",Table1[[#This Row],[h_hargasebelumdiskon]]-Table1[[#This Row],[h_diskon]])</f>
        <v/>
      </c>
      <c r="AD157" s="284" t="str">
        <f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/>
      </c>
    </row>
    <row r="158" spans="1:32" x14ac:dyDescent="0.25">
      <c r="A158" s="288" t="str">
        <f>IF(Table1[[#This Row],[No. Invoice :]]="","",ROW())</f>
        <v/>
      </c>
      <c r="B158" s="288" t="str">
        <f>IF(Table1[h_Kode Sales :_1]="","",B$1+COUNT(B$2:B157))</f>
        <v/>
      </c>
      <c r="C158" s="282" t="str">
        <f>IF(Table1[[#This Row],[H_TGL]]="","",Table1[[#This Row],[H_TGL]]+C$1-1)</f>
        <v/>
      </c>
      <c r="H158" s="288" t="str">
        <f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O158" s="288" t="str">
        <f>IF(Table1[[#This Row],[h_Item Description]]="","",INDEX([1]!db[NB PAJAK],MATCH(Table1[[#This Row],[h_Item Description]],[1]!db[kode],0)))</f>
        <v/>
      </c>
      <c r="Q158" s="284"/>
      <c r="R158" s="285"/>
      <c r="T158" s="284" t="str">
        <f>Table1[[#This Row],[h_hargasetelahdiskon]]</f>
        <v/>
      </c>
      <c r="W158" s="288" t="str">
        <f ca="1">IF(Table1[[#This Row],[Item Description]]="","",IF(Table1[[#This Row],[//]]="",INDIRECT(ADDRESS(ROW()-1,COLUMN())),Table1[[#This Row],[//]]))</f>
        <v/>
      </c>
      <c r="X158" s="288" t="str">
        <f ca="1">IF(Table1[[#This Row],[h_id]]="","",COUNTIF(Table1[h_id],Table1[[#This Row],[h_id]]))</f>
        <v/>
      </c>
      <c r="Y158" s="284" t="str">
        <f>IF(Table1[Item Description]="","",Table1[[#This Row],[Qty]]*Table1[[#This Row],[Unit Price]])</f>
        <v/>
      </c>
      <c r="Z158" s="284" t="str">
        <f>IF(Table1[[#This Row],[h_hargasebelumdiskon]]="","",IF(Table1[[#This Row],[Disc 1]]="",0,Table1[[#This Row],[h_hargasebelumdiskon]]*Table1[[#This Row],[Disc 1]]))</f>
        <v/>
      </c>
      <c r="AA158" s="284" t="str">
        <f>IF(Table1[[#This Row],[h_hargasebelumdiskon]]="","",IF(Table1[[#This Row],[Disc 2]]="",0,(Table1[[#This Row],[h_hargasebelumdiskon]]-Table1[[#This Row],[h_disc 1]])*Table1[[#This Row],[Disc 2]]))</f>
        <v/>
      </c>
      <c r="AB158" s="284" t="str">
        <f>IF(Table1[Item Description]="","",Table1[[#This Row],[h_disc 1]]+Table1[[#This Row],[h_disc 2]])</f>
        <v/>
      </c>
      <c r="AC158" s="284" t="str">
        <f>IF(Table1[Item Description]="","",Table1[[#This Row],[h_hargasebelumdiskon]]-Table1[[#This Row],[h_diskon]])</f>
        <v/>
      </c>
      <c r="AD158" s="284" t="str">
        <f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/>
      </c>
    </row>
    <row r="159" spans="1:32" x14ac:dyDescent="0.25">
      <c r="A159" s="288" t="str">
        <f>IF(Table1[[#This Row],[No. Invoice :]]="","",ROW())</f>
        <v/>
      </c>
      <c r="B159" s="288" t="str">
        <f>IF(Table1[h_Kode Sales :_1]="","",B$1+COUNT(B$2:B158))</f>
        <v/>
      </c>
      <c r="C159" s="282" t="str">
        <f>IF(Table1[[#This Row],[H_TGL]]="","",Table1[[#This Row],[H_TGL]]+C$1-1)</f>
        <v/>
      </c>
      <c r="H159" s="288" t="str">
        <f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O159" s="288" t="str">
        <f>IF(Table1[[#This Row],[h_Item Description]]="","",INDEX([1]!db[NB PAJAK],MATCH(Table1[[#This Row],[h_Item Description]],[1]!db[kode],0)))</f>
        <v/>
      </c>
      <c r="Q159" s="284"/>
      <c r="R159" s="285"/>
      <c r="T159" s="284" t="str">
        <f>Table1[[#This Row],[h_hargasetelahdiskon]]</f>
        <v/>
      </c>
      <c r="W159" s="288" t="str">
        <f ca="1">IF(Table1[[#This Row],[Item Description]]="","",IF(Table1[[#This Row],[//]]="",INDIRECT(ADDRESS(ROW()-1,COLUMN())),Table1[[#This Row],[//]]))</f>
        <v/>
      </c>
      <c r="X159" s="288" t="str">
        <f ca="1">IF(Table1[[#This Row],[h_id]]="","",COUNTIF(Table1[h_id],Table1[[#This Row],[h_id]]))</f>
        <v/>
      </c>
      <c r="Y159" s="284" t="str">
        <f>IF(Table1[Item Description]="","",Table1[[#This Row],[Qty]]*Table1[[#This Row],[Unit Price]])</f>
        <v/>
      </c>
      <c r="Z159" s="284" t="str">
        <f>IF(Table1[[#This Row],[h_hargasebelumdiskon]]="","",IF(Table1[[#This Row],[Disc 1]]="",0,Table1[[#This Row],[h_hargasebelumdiskon]]*Table1[[#This Row],[Disc 1]]))</f>
        <v/>
      </c>
      <c r="AA159" s="284" t="str">
        <f>IF(Table1[[#This Row],[h_hargasebelumdiskon]]="","",IF(Table1[[#This Row],[Disc 2]]="",0,(Table1[[#This Row],[h_hargasebelumdiskon]]-Table1[[#This Row],[h_disc 1]])*Table1[[#This Row],[Disc 2]]))</f>
        <v/>
      </c>
      <c r="AB159" s="284" t="str">
        <f>IF(Table1[Item Description]="","",Table1[[#This Row],[h_disc 1]]+Table1[[#This Row],[h_disc 2]])</f>
        <v/>
      </c>
      <c r="AC159" s="284" t="str">
        <f>IF(Table1[Item Description]="","",Table1[[#This Row],[h_hargasebelumdiskon]]-Table1[[#This Row],[h_diskon]])</f>
        <v/>
      </c>
      <c r="AD159" s="284" t="str">
        <f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/>
      </c>
    </row>
    <row r="160" spans="1:32" x14ac:dyDescent="0.25">
      <c r="A160" s="288" t="str">
        <f>IF(Table1[[#This Row],[No. Invoice :]]="","",ROW())</f>
        <v/>
      </c>
      <c r="B160" s="288" t="str">
        <f>IF(Table1[h_Kode Sales :_1]="","",B$1+COUNT(B$2:B159))</f>
        <v/>
      </c>
      <c r="C160" s="282" t="str">
        <f>IF(Table1[[#This Row],[H_TGL]]="","",Table1[[#This Row],[H_TGL]]+C$1-1)</f>
        <v/>
      </c>
      <c r="H160" s="288" t="str">
        <f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O160" s="288" t="str">
        <f>IF(Table1[[#This Row],[h_Item Description]]="","",INDEX([1]!db[NB PAJAK],MATCH(Table1[[#This Row],[h_Item Description]],[1]!db[kode],0)))</f>
        <v/>
      </c>
      <c r="Q160" s="284"/>
      <c r="R160" s="285"/>
      <c r="T160" s="284" t="str">
        <f>Table1[[#This Row],[h_hargasetelahdiskon]]</f>
        <v/>
      </c>
      <c r="W160" s="288" t="str">
        <f ca="1">IF(Table1[[#This Row],[Item Description]]="","",IF(Table1[[#This Row],[//]]="",INDIRECT(ADDRESS(ROW()-1,COLUMN())),Table1[[#This Row],[//]]))</f>
        <v/>
      </c>
      <c r="X160" s="288" t="str">
        <f ca="1">IF(Table1[[#This Row],[h_id]]="","",COUNTIF(Table1[h_id],Table1[[#This Row],[h_id]]))</f>
        <v/>
      </c>
      <c r="Y160" s="284" t="str">
        <f>IF(Table1[Item Description]="","",Table1[[#This Row],[Qty]]*Table1[[#This Row],[Unit Price]])</f>
        <v/>
      </c>
      <c r="Z160" s="284" t="str">
        <f>IF(Table1[[#This Row],[h_hargasebelumdiskon]]="","",IF(Table1[[#This Row],[Disc 1]]="",0,Table1[[#This Row],[h_hargasebelumdiskon]]*Table1[[#This Row],[Disc 1]]))</f>
        <v/>
      </c>
      <c r="AA160" s="284" t="str">
        <f>IF(Table1[[#This Row],[h_hargasebelumdiskon]]="","",IF(Table1[[#This Row],[Disc 2]]="",0,(Table1[[#This Row],[h_hargasebelumdiskon]]-Table1[[#This Row],[h_disc 1]])*Table1[[#This Row],[Disc 2]]))</f>
        <v/>
      </c>
      <c r="AB160" s="284" t="str">
        <f>IF(Table1[Item Description]="","",Table1[[#This Row],[h_disc 1]]+Table1[[#This Row],[h_disc 2]])</f>
        <v/>
      </c>
      <c r="AC160" s="284" t="str">
        <f>IF(Table1[Item Description]="","",Table1[[#This Row],[h_hargasebelumdiskon]]-Table1[[#This Row],[h_diskon]])</f>
        <v/>
      </c>
      <c r="AD160" s="284" t="str">
        <f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/>
      </c>
    </row>
    <row r="161" spans="1:32" x14ac:dyDescent="0.25">
      <c r="A161" s="288" t="str">
        <f>IF(Table1[[#This Row],[No. Invoice :]]="","",ROW())</f>
        <v/>
      </c>
      <c r="B161" s="288" t="str">
        <f>IF(Table1[h_Kode Sales :_1]="","",B$1+COUNT(B$2:B160))</f>
        <v/>
      </c>
      <c r="C161" s="282" t="str">
        <f>IF(Table1[[#This Row],[H_TGL]]="","",Table1[[#This Row],[H_TGL]]+C$1-1)</f>
        <v/>
      </c>
      <c r="H161" s="288" t="str">
        <f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O161" s="288" t="str">
        <f>IF(Table1[[#This Row],[h_Item Description]]="","",INDEX([1]!db[NB PAJAK],MATCH(Table1[[#This Row],[h_Item Description]],[1]!db[kode],0)))</f>
        <v/>
      </c>
      <c r="Q161" s="284"/>
      <c r="R161" s="285"/>
      <c r="T161" s="284" t="str">
        <f>Table1[[#This Row],[h_hargasetelahdiskon]]</f>
        <v/>
      </c>
      <c r="W161" s="288" t="str">
        <f ca="1">IF(Table1[[#This Row],[Item Description]]="","",IF(Table1[[#This Row],[//]]="",INDIRECT(ADDRESS(ROW()-1,COLUMN())),Table1[[#This Row],[//]]))</f>
        <v/>
      </c>
      <c r="X161" s="288" t="str">
        <f ca="1">IF(Table1[[#This Row],[h_id]]="","",COUNTIF(Table1[h_id],Table1[[#This Row],[h_id]]))</f>
        <v/>
      </c>
      <c r="Y161" s="284" t="str">
        <f>IF(Table1[Item Description]="","",Table1[[#This Row],[Qty]]*Table1[[#This Row],[Unit Price]])</f>
        <v/>
      </c>
      <c r="Z161" s="284" t="str">
        <f>IF(Table1[[#This Row],[h_hargasebelumdiskon]]="","",IF(Table1[[#This Row],[Disc 1]]="",0,Table1[[#This Row],[h_hargasebelumdiskon]]*Table1[[#This Row],[Disc 1]]))</f>
        <v/>
      </c>
      <c r="AA161" s="284" t="str">
        <f>IF(Table1[[#This Row],[h_hargasebelumdiskon]]="","",IF(Table1[[#This Row],[Disc 2]]="",0,(Table1[[#This Row],[h_hargasebelumdiskon]]-Table1[[#This Row],[h_disc 1]])*Table1[[#This Row],[Disc 2]]))</f>
        <v/>
      </c>
      <c r="AB161" s="284" t="str">
        <f>IF(Table1[Item Description]="","",Table1[[#This Row],[h_disc 1]]+Table1[[#This Row],[h_disc 2]])</f>
        <v/>
      </c>
      <c r="AC161" s="284" t="str">
        <f>IF(Table1[Item Description]="","",Table1[[#This Row],[h_hargasebelumdiskon]]-Table1[[#This Row],[h_diskon]])</f>
        <v/>
      </c>
      <c r="AD161" s="284" t="str">
        <f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/>
      </c>
    </row>
    <row r="162" spans="1:32" x14ac:dyDescent="0.25">
      <c r="A162" s="288" t="str">
        <f>IF(Table1[[#This Row],[No. Invoice :]]="","",ROW())</f>
        <v/>
      </c>
      <c r="B162" s="288" t="str">
        <f>IF(Table1[h_Kode Sales :_1]="","",B$1+COUNT(B$2:B161))</f>
        <v/>
      </c>
      <c r="C162" s="282" t="str">
        <f>IF(Table1[[#This Row],[H_TGL]]="","",Table1[[#This Row],[H_TGL]]+C$1-1)</f>
        <v/>
      </c>
      <c r="H162" s="288" t="str">
        <f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O162" s="288" t="str">
        <f>IF(Table1[[#This Row],[h_Item Description]]="","",INDEX([1]!db[NB PAJAK],MATCH(Table1[[#This Row],[h_Item Description]],[1]!db[kode],0)))</f>
        <v/>
      </c>
      <c r="Q162" s="284"/>
      <c r="R162" s="285"/>
      <c r="T162" s="284" t="str">
        <f>Table1[[#This Row],[h_hargasetelahdiskon]]</f>
        <v/>
      </c>
      <c r="W162" s="288" t="str">
        <f ca="1">IF(Table1[[#This Row],[Item Description]]="","",IF(Table1[[#This Row],[//]]="",INDIRECT(ADDRESS(ROW()-1,COLUMN())),Table1[[#This Row],[//]]))</f>
        <v/>
      </c>
      <c r="X162" s="288" t="str">
        <f ca="1">IF(Table1[[#This Row],[h_id]]="","",COUNTIF(Table1[h_id],Table1[[#This Row],[h_id]]))</f>
        <v/>
      </c>
      <c r="Y162" s="284" t="str">
        <f>IF(Table1[Item Description]="","",Table1[[#This Row],[Qty]]*Table1[[#This Row],[Unit Price]])</f>
        <v/>
      </c>
      <c r="Z162" s="284" t="str">
        <f>IF(Table1[[#This Row],[h_hargasebelumdiskon]]="","",IF(Table1[[#This Row],[Disc 1]]="",0,Table1[[#This Row],[h_hargasebelumdiskon]]*Table1[[#This Row],[Disc 1]]))</f>
        <v/>
      </c>
      <c r="AA162" s="284" t="str">
        <f>IF(Table1[[#This Row],[h_hargasebelumdiskon]]="","",IF(Table1[[#This Row],[Disc 2]]="",0,(Table1[[#This Row],[h_hargasebelumdiskon]]-Table1[[#This Row],[h_disc 1]])*Table1[[#This Row],[Disc 2]]))</f>
        <v/>
      </c>
      <c r="AB162" s="284" t="str">
        <f>IF(Table1[Item Description]="","",Table1[[#This Row],[h_disc 1]]+Table1[[#This Row],[h_disc 2]])</f>
        <v/>
      </c>
      <c r="AC162" s="284" t="str">
        <f>IF(Table1[Item Description]="","",Table1[[#This Row],[h_hargasebelumdiskon]]-Table1[[#This Row],[h_diskon]])</f>
        <v/>
      </c>
      <c r="AD162" s="284" t="str">
        <f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/>
      </c>
    </row>
    <row r="163" spans="1:32" x14ac:dyDescent="0.25">
      <c r="A163" s="288" t="str">
        <f>IF(Table1[[#This Row],[No. Invoice :]]="","",ROW())</f>
        <v/>
      </c>
      <c r="B163" s="288" t="str">
        <f>IF(Table1[h_Kode Sales :_1]="","",B$1+COUNT(B$2:B162))</f>
        <v/>
      </c>
      <c r="C163" s="282" t="str">
        <f>IF(Table1[[#This Row],[H_TGL]]="","",Table1[[#This Row],[H_TGL]]+C$1-1)</f>
        <v/>
      </c>
      <c r="H163" s="288" t="str">
        <f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O163" s="288" t="str">
        <f>IF(Table1[[#This Row],[h_Item Description]]="","",INDEX([1]!db[NB PAJAK],MATCH(Table1[[#This Row],[h_Item Description]],[1]!db[kode],0)))</f>
        <v/>
      </c>
      <c r="Q163" s="284"/>
      <c r="R163" s="285"/>
      <c r="T163" s="284" t="str">
        <f>Table1[[#This Row],[h_hargasetelahdiskon]]</f>
        <v/>
      </c>
      <c r="W163" s="288" t="str">
        <f ca="1">IF(Table1[[#This Row],[Item Description]]="","",IF(Table1[[#This Row],[//]]="",INDIRECT(ADDRESS(ROW()-1,COLUMN())),Table1[[#This Row],[//]]))</f>
        <v/>
      </c>
      <c r="X163" s="288" t="str">
        <f ca="1">IF(Table1[[#This Row],[h_id]]="","",COUNTIF(Table1[h_id],Table1[[#This Row],[h_id]]))</f>
        <v/>
      </c>
      <c r="Y163" s="284" t="str">
        <f>IF(Table1[Item Description]="","",Table1[[#This Row],[Qty]]*Table1[[#This Row],[Unit Price]])</f>
        <v/>
      </c>
      <c r="Z163" s="284" t="str">
        <f>IF(Table1[[#This Row],[h_hargasebelumdiskon]]="","",IF(Table1[[#This Row],[Disc 1]]="",0,Table1[[#This Row],[h_hargasebelumdiskon]]*Table1[[#This Row],[Disc 1]]))</f>
        <v/>
      </c>
      <c r="AA163" s="284" t="str">
        <f>IF(Table1[[#This Row],[h_hargasebelumdiskon]]="","",IF(Table1[[#This Row],[Disc 2]]="",0,(Table1[[#This Row],[h_hargasebelumdiskon]]-Table1[[#This Row],[h_disc 1]])*Table1[[#This Row],[Disc 2]]))</f>
        <v/>
      </c>
      <c r="AB163" s="284" t="str">
        <f>IF(Table1[Item Description]="","",Table1[[#This Row],[h_disc 1]]+Table1[[#This Row],[h_disc 2]])</f>
        <v/>
      </c>
      <c r="AC163" s="284" t="str">
        <f>IF(Table1[Item Description]="","",Table1[[#This Row],[h_hargasebelumdiskon]]-Table1[[#This Row],[h_diskon]])</f>
        <v/>
      </c>
      <c r="AD163" s="284" t="str">
        <f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/>
      </c>
    </row>
    <row r="164" spans="1:32" x14ac:dyDescent="0.25">
      <c r="A164" s="288" t="str">
        <f>IF(Table1[[#This Row],[No. Invoice :]]="","",ROW())</f>
        <v/>
      </c>
      <c r="B164" s="288" t="str">
        <f>IF(Table1[h_Kode Sales :_1]="","",B$1+COUNT(B$2:B163))</f>
        <v/>
      </c>
      <c r="C164" s="282" t="str">
        <f>IF(Table1[[#This Row],[H_TGL]]="","",Table1[[#This Row],[H_TGL]]+C$1-1)</f>
        <v/>
      </c>
      <c r="H164" s="288" t="str">
        <f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O164" s="288" t="str">
        <f>IF(Table1[[#This Row],[h_Item Description]]="","",INDEX([1]!db[NB PAJAK],MATCH(Table1[[#This Row],[h_Item Description]],[1]!db[kode],0)))</f>
        <v/>
      </c>
      <c r="Q164" s="284"/>
      <c r="R164" s="285"/>
      <c r="T164" s="284" t="str">
        <f>Table1[[#This Row],[h_hargasetelahdiskon]]</f>
        <v/>
      </c>
      <c r="W164" s="288" t="str">
        <f ca="1">IF(Table1[[#This Row],[Item Description]]="","",IF(Table1[[#This Row],[//]]="",INDIRECT(ADDRESS(ROW()-1,COLUMN())),Table1[[#This Row],[//]]))</f>
        <v/>
      </c>
      <c r="X164" s="288" t="str">
        <f ca="1">IF(Table1[[#This Row],[h_id]]="","",COUNTIF(Table1[h_id],Table1[[#This Row],[h_id]]))</f>
        <v/>
      </c>
      <c r="Y164" s="284" t="str">
        <f>IF(Table1[Item Description]="","",Table1[[#This Row],[Qty]]*Table1[[#This Row],[Unit Price]])</f>
        <v/>
      </c>
      <c r="Z164" s="284" t="str">
        <f>IF(Table1[[#This Row],[h_hargasebelumdiskon]]="","",IF(Table1[[#This Row],[Disc 1]]="",0,Table1[[#This Row],[h_hargasebelumdiskon]]*Table1[[#This Row],[Disc 1]]))</f>
        <v/>
      </c>
      <c r="AA164" s="284" t="str">
        <f>IF(Table1[[#This Row],[h_hargasebelumdiskon]]="","",IF(Table1[[#This Row],[Disc 2]]="",0,(Table1[[#This Row],[h_hargasebelumdiskon]]-Table1[[#This Row],[h_disc 1]])*Table1[[#This Row],[Disc 2]]))</f>
        <v/>
      </c>
      <c r="AB164" s="284" t="str">
        <f>IF(Table1[Item Description]="","",Table1[[#This Row],[h_disc 1]]+Table1[[#This Row],[h_disc 2]])</f>
        <v/>
      </c>
      <c r="AC164" s="284" t="str">
        <f>IF(Table1[Item Description]="","",Table1[[#This Row],[h_hargasebelumdiskon]]-Table1[[#This Row],[h_diskon]])</f>
        <v/>
      </c>
      <c r="AD164" s="284" t="str">
        <f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/>
      </c>
    </row>
    <row r="165" spans="1:32" x14ac:dyDescent="0.25">
      <c r="A165" s="288" t="str">
        <f>IF(Table1[[#This Row],[No. Invoice :]]="","",ROW())</f>
        <v/>
      </c>
      <c r="B165" s="288" t="str">
        <f>IF(Table1[h_Kode Sales :_1]="","",B$1+COUNT(B$2:B164))</f>
        <v/>
      </c>
      <c r="C165" s="282" t="str">
        <f>IF(Table1[[#This Row],[H_TGL]]="","",Table1[[#This Row],[H_TGL]]+C$1-1)</f>
        <v/>
      </c>
      <c r="H165" s="288" t="str">
        <f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 t="str">
        <f>IF(Table1[[#This Row],[No. Invoice :]]="","",ROW())</f>
        <v/>
      </c>
      <c r="B166" s="288" t="str">
        <f>IF(Table1[h_Kode Sales :_1]="","",B$1+COUNT(B$2:B165))</f>
        <v/>
      </c>
      <c r="C166" s="282" t="str">
        <f>IF(Table1[[#This Row],[H_TGL]]="","",Table1[[#This Row],[H_TGL]]+C$1-1)</f>
        <v/>
      </c>
      <c r="H166" s="288" t="str">
        <f>IF(Table1[[#This Row],[h_No. Invoice :]]="","",CONCATENATE("AM"," ",Table1[[#This Row],[h_No. Invoice :]]))</f>
        <v/>
      </c>
      <c r="I166" s="289" t="str">
        <f>CONCATENATE(UPPER(Table1[[#This Row],[h_Kode Sales :_1]])," ",Table1[[#This Row],[h_Kode Sales :_2]])</f>
        <v xml:space="preserve"> </v>
      </c>
      <c r="J166" s="288" t="str">
        <f>IF(Table1[[#This Row],[h_toko]]="","",INDEX(Table2[e],IF(Table1[[#This Row],[h_toko]]="","",MATCH(Table1[[#This Row],[h_toko]],Table2[a],0)),))</f>
        <v/>
      </c>
      <c r="O166" s="288" t="str">
        <f>IF(Table1[[#This Row],[h_Item Description]]="","",INDEX([1]!db[NB PAJAK],MATCH(Table1[[#This Row],[h_Item Description]],[1]!db[kode],0)))</f>
        <v/>
      </c>
      <c r="Q166" s="284"/>
      <c r="R166" s="285"/>
      <c r="T166" s="284" t="str">
        <f>Table1[[#This Row],[h_hargasetelahdiskon]]</f>
        <v/>
      </c>
      <c r="W166" s="288" t="str">
        <f ca="1">IF(Table1[[#This Row],[Item Description]]="","",IF(Table1[[#This Row],[//]]="",INDIRECT(ADDRESS(ROW()-1,COLUMN())),Table1[[#This Row],[//]]))</f>
        <v/>
      </c>
      <c r="X166" s="288" t="str">
        <f ca="1">IF(Table1[[#This Row],[h_id]]="","",COUNTIF(Table1[h_id],Table1[[#This Row],[h_id]]))</f>
        <v/>
      </c>
      <c r="Y166" s="284" t="str">
        <f>IF(Table1[Item Description]="","",Table1[[#This Row],[Qty]]*Table1[[#This Row],[Unit Price]])</f>
        <v/>
      </c>
      <c r="Z166" s="284" t="str">
        <f>IF(Table1[[#This Row],[h_hargasebelumdiskon]]="","",IF(Table1[[#This Row],[Disc 1]]="",0,Table1[[#This Row],[h_hargasebelumdiskon]]*Table1[[#This Row],[Disc 1]]))</f>
        <v/>
      </c>
      <c r="AA166" s="284" t="str">
        <f>IF(Table1[[#This Row],[h_hargasebelumdiskon]]="","",IF(Table1[[#This Row],[Disc 2]]="",0,(Table1[[#This Row],[h_hargasebelumdiskon]]-Table1[[#This Row],[h_disc 1]])*Table1[[#This Row],[Disc 2]]))</f>
        <v/>
      </c>
      <c r="AB166" s="284" t="str">
        <f>IF(Table1[Item Description]="","",Table1[[#This Row],[h_disc 1]]+Table1[[#This Row],[h_disc 2]])</f>
        <v/>
      </c>
      <c r="AC166" s="284" t="str">
        <f>IF(Table1[Item Description]="","",Table1[[#This Row],[h_hargasebelumdiskon]]-Table1[[#This Row],[h_diskon]])</f>
        <v/>
      </c>
      <c r="AD166" s="284" t="str">
        <f>IF(Table1[//]="","",SUMIF(Table1[h_id],Table1[h_id],Table1[h_hargasetelahdiskon]))</f>
        <v/>
      </c>
      <c r="AE166" s="284"/>
      <c r="AF166" s="284" t="str">
        <f>Table1[[#This Row],[Item Description]]&amp;Table1[[#This Row],[Unit]]&amp;Table1[[#This Row],[Unit Price]]</f>
        <v/>
      </c>
    </row>
    <row r="167" spans="1:32" ht="16.5" x14ac:dyDescent="0.25">
      <c r="A167" s="288" t="str">
        <f>IF(Table1[[#This Row],[No. Invoice :]]="","",ROW())</f>
        <v/>
      </c>
      <c r="B167" s="288" t="str">
        <f>IF(Table1[h_Kode Sales :_1]="","",B$1+COUNT(B$2:B166))</f>
        <v/>
      </c>
      <c r="C167" s="282" t="str">
        <f>IF(Table1[[#This Row],[H_TGL]]="","",Table1[[#This Row],[H_TGL]]+C$1-1)</f>
        <v/>
      </c>
      <c r="H167" s="288" t="str">
        <f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O167" s="288" t="str">
        <f>IF(Table1[[#This Row],[h_Item Description]]="","",INDEX([1]!db[NB PAJAK],MATCH(Table1[[#This Row],[h_Item Description]],[1]!db[kode],0)))</f>
        <v/>
      </c>
      <c r="P167" s="291"/>
      <c r="Q167" s="284"/>
      <c r="R167" s="285"/>
      <c r="T167" s="284" t="str">
        <f>Table1[[#This Row],[h_hargasetelahdiskon]]</f>
        <v/>
      </c>
      <c r="W167" s="288" t="str">
        <f ca="1">IF(Table1[[#This Row],[Item Description]]="","",IF(Table1[[#This Row],[//]]="",INDIRECT(ADDRESS(ROW()-1,COLUMN())),Table1[[#This Row],[//]]))</f>
        <v/>
      </c>
      <c r="X167" s="288" t="str">
        <f ca="1">IF(Table1[[#This Row],[h_id]]="","",COUNTIF(Table1[h_id],Table1[[#This Row],[h_id]]))</f>
        <v/>
      </c>
      <c r="Y167" s="284" t="str">
        <f>IF(Table1[Item Description]="","",Table1[[#This Row],[Qty]]*Table1[[#This Row],[Unit Price]])</f>
        <v/>
      </c>
      <c r="Z167" s="284" t="str">
        <f>IF(Table1[[#This Row],[h_hargasebelumdiskon]]="","",IF(Table1[[#This Row],[Disc 1]]="",0,Table1[[#This Row],[h_hargasebelumdiskon]]*Table1[[#This Row],[Disc 1]]))</f>
        <v/>
      </c>
      <c r="AA167" s="284" t="str">
        <f>IF(Table1[[#This Row],[h_hargasebelumdiskon]]="","",IF(Table1[[#This Row],[Disc 2]]="",0,(Table1[[#This Row],[h_hargasebelumdiskon]]-Table1[[#This Row],[h_disc 1]])*Table1[[#This Row],[Disc 2]]))</f>
        <v/>
      </c>
      <c r="AB167" s="284" t="str">
        <f>IF(Table1[Item Description]="","",Table1[[#This Row],[h_disc 1]]+Table1[[#This Row],[h_disc 2]])</f>
        <v/>
      </c>
      <c r="AC167" s="284" t="str">
        <f>IF(Table1[Item Description]="","",Table1[[#This Row],[h_hargasebelumdiskon]]-Table1[[#This Row],[h_diskon]])</f>
        <v/>
      </c>
      <c r="AD167" s="284" t="str">
        <f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/>
      </c>
    </row>
    <row r="168" spans="1:32" x14ac:dyDescent="0.25">
      <c r="A168" s="288" t="str">
        <f>IF(Table1[[#This Row],[No. Invoice :]]="","",ROW())</f>
        <v/>
      </c>
      <c r="B168" s="288" t="str">
        <f>IF(Table1[h_Kode Sales :_1]="","",B$1+COUNT(B$2:B167))</f>
        <v/>
      </c>
      <c r="C168" s="282" t="str">
        <f>IF(Table1[[#This Row],[H_TGL]]="","",Table1[[#This Row],[H_TGL]]+C$1-1)</f>
        <v/>
      </c>
      <c r="H168" s="288" t="str">
        <f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O168" s="288" t="str">
        <f>IF(Table1[[#This Row],[h_Item Description]]="","",INDEX([1]!db[NB PAJAK],MATCH(Table1[[#This Row],[h_Item Description]],[1]!db[kode],0)))</f>
        <v/>
      </c>
      <c r="Q168" s="284"/>
      <c r="R168" s="285"/>
      <c r="T168" s="284" t="str">
        <f>Table1[[#This Row],[h_hargasetelahdiskon]]</f>
        <v/>
      </c>
      <c r="W168" s="288" t="str">
        <f ca="1">IF(Table1[[#This Row],[Item Description]]="","",IF(Table1[[#This Row],[//]]="",INDIRECT(ADDRESS(ROW()-1,COLUMN())),Table1[[#This Row],[//]]))</f>
        <v/>
      </c>
      <c r="X168" s="288" t="str">
        <f ca="1">IF(Table1[[#This Row],[h_id]]="","",COUNTIF(Table1[h_id],Table1[[#This Row],[h_id]]))</f>
        <v/>
      </c>
      <c r="Y168" s="284" t="str">
        <f>IF(Table1[Item Description]="","",Table1[[#This Row],[Qty]]*Table1[[#This Row],[Unit Price]])</f>
        <v/>
      </c>
      <c r="Z168" s="284" t="str">
        <f>IF(Table1[[#This Row],[h_hargasebelumdiskon]]="","",IF(Table1[[#This Row],[Disc 1]]="",0,Table1[[#This Row],[h_hargasebelumdiskon]]*Table1[[#This Row],[Disc 1]]))</f>
        <v/>
      </c>
      <c r="AA168" s="284" t="str">
        <f>IF(Table1[[#This Row],[h_hargasebelumdiskon]]="","",IF(Table1[[#This Row],[Disc 2]]="",0,(Table1[[#This Row],[h_hargasebelumdiskon]]-Table1[[#This Row],[h_disc 1]])*Table1[[#This Row],[Disc 2]]))</f>
        <v/>
      </c>
      <c r="AB168" s="284" t="str">
        <f>IF(Table1[Item Description]="","",Table1[[#This Row],[h_disc 1]]+Table1[[#This Row],[h_disc 2]])</f>
        <v/>
      </c>
      <c r="AC168" s="284" t="str">
        <f>IF(Table1[Item Description]="","",Table1[[#This Row],[h_hargasebelumdiskon]]-Table1[[#This Row],[h_diskon]])</f>
        <v/>
      </c>
      <c r="AD168" s="284" t="str">
        <f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/>
      </c>
    </row>
    <row r="169" spans="1:32" x14ac:dyDescent="0.25">
      <c r="A169" s="288" t="str">
        <f>IF(Table1[[#This Row],[No. Invoice :]]="","",ROW())</f>
        <v/>
      </c>
      <c r="B169" s="288" t="str">
        <f>IF(Table1[h_Kode Sales :_1]="","",B$1+COUNT(B$2:B168))</f>
        <v/>
      </c>
      <c r="C169" s="282" t="str">
        <f>IF(Table1[[#This Row],[H_TGL]]="","",Table1[[#This Row],[H_TGL]]+C$1-1)</f>
        <v/>
      </c>
      <c r="H169" s="288" t="str">
        <f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>IF(Table1[[#This Row],[No. Invoice :]]="","",ROW())</f>
        <v/>
      </c>
      <c r="B170" s="288" t="str">
        <f>IF(Table1[h_Kode Sales :_1]="","",B$1+COUNT(B$2:B169))</f>
        <v/>
      </c>
      <c r="C170" s="282" t="str">
        <f>IF(Table1[[#This Row],[H_TGL]]="","",Table1[[#This Row],[H_TGL]]+C$1-1)</f>
        <v/>
      </c>
      <c r="H170" s="288" t="str">
        <f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>IF(Table1[[#This Row],[No. Invoice :]]="","",ROW())</f>
        <v/>
      </c>
      <c r="B171" s="288" t="str">
        <f>IF(Table1[h_Kode Sales :_1]="","",B$1+COUNT(B$2:B170))</f>
        <v/>
      </c>
      <c r="C171" s="282" t="str">
        <f>IF(Table1[[#This Row],[H_TGL]]="","",Table1[[#This Row],[H_TGL]]+C$1-1)</f>
        <v/>
      </c>
      <c r="H171" s="288" t="str">
        <f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tr">
        <f>IF(Table1[[#This Row],[h_Item Description]]="","",INDEX([1]!db[NB PAJAK],MATCH(Table1[[#This Row],[h_Item Description]],[1]!db[kode],0)))</f>
        <v/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>IF(Table1[[#This Row],[No. Invoice :]]="","",ROW())</f>
        <v/>
      </c>
      <c r="B172" s="288" t="str">
        <f>IF(Table1[h_Kode Sales :_1]="","",B$1+COUNT(B$2:B171))</f>
        <v/>
      </c>
      <c r="C172" s="282" t="str">
        <f>IF(Table1[[#This Row],[H_TGL]]="","",Table1[[#This Row],[H_TGL]]+C$1-1)</f>
        <v/>
      </c>
      <c r="H172" s="288" t="str">
        <f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>IF(Table1[[#This Row],[No. Invoice :]]="","",ROW())</f>
        <v/>
      </c>
      <c r="B173" s="288" t="str">
        <f>IF(Table1[h_Kode Sales :_1]="","",B$1+COUNT(B$2:B172))</f>
        <v/>
      </c>
      <c r="C173" s="282" t="str">
        <f>IF(Table1[[#This Row],[H_TGL]]="","",Table1[[#This Row],[H_TGL]]+C$1-1)</f>
        <v/>
      </c>
      <c r="H173" s="288" t="str">
        <f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>IF(Table1[[#This Row],[No. Invoice :]]="","",ROW())</f>
        <v/>
      </c>
      <c r="B174" s="288" t="str">
        <f>IF(Table1[h_Kode Sales :_1]="","",B$1+COUNT(B$2:B173))</f>
        <v/>
      </c>
      <c r="C174" s="282" t="str">
        <f>IF(Table1[[#This Row],[H_TGL]]="","",Table1[[#This Row],[H_TGL]]+C$1-1)</f>
        <v/>
      </c>
      <c r="H174" s="288" t="str">
        <f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>IF(Table1[[#This Row],[No. Invoice :]]="","",ROW())</f>
        <v/>
      </c>
      <c r="B175" s="288" t="str">
        <f>IF(Table1[h_Kode Sales :_1]="","",B$1+COUNT(B$2:B174))</f>
        <v/>
      </c>
      <c r="C175" s="282" t="str">
        <f>IF(Table1[[#This Row],[H_TGL]]="","",Table1[[#This Row],[H_TGL]]+C$1-1)</f>
        <v/>
      </c>
      <c r="H175" s="288" t="str">
        <f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>IF(Table1[[#This Row],[No. Invoice :]]="","",ROW())</f>
        <v/>
      </c>
      <c r="B176" s="288" t="str">
        <f>IF(Table1[h_Kode Sales :_1]="","",B$1+COUNT(B$2:B175))</f>
        <v/>
      </c>
      <c r="C176" s="282" t="str">
        <f>IF(Table1[[#This Row],[H_TGL]]="","",Table1[[#This Row],[H_TGL]]+C$1-1)</f>
        <v/>
      </c>
      <c r="H176" s="288" t="str">
        <f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>IF(Table1[[#This Row],[No. Invoice :]]="","",ROW())</f>
        <v/>
      </c>
      <c r="B177" s="288" t="str">
        <f>IF(Table1[h_Kode Sales :_1]="","",B$1+COUNT(B$2:B176))</f>
        <v/>
      </c>
      <c r="C177" s="282" t="str">
        <f>IF(Table1[[#This Row],[H_TGL]]="","",Table1[[#This Row],[H_TGL]]+C$1-1)</f>
        <v/>
      </c>
      <c r="H177" s="288" t="str">
        <f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>IF(Table1[[#This Row],[No. Invoice :]]="","",ROW())</f>
        <v/>
      </c>
      <c r="B178" s="288" t="str">
        <f>IF(Table1[h_Kode Sales :_1]="","",B$1+COUNT(B$2:B176))</f>
        <v/>
      </c>
      <c r="C178" s="282" t="str">
        <f>IF(Table1[[#This Row],[H_TGL]]="","",Table1[[#This Row],[H_TGL]]+C$1-1)</f>
        <v/>
      </c>
      <c r="H178" s="288" t="str">
        <f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>IF(Table1[[#This Row],[No. Invoice :]]="","",ROW())</f>
        <v/>
      </c>
      <c r="B179" s="288" t="str">
        <f>IF(Table1[h_Kode Sales :_1]="","",B$1+COUNT(B$2:B178))</f>
        <v/>
      </c>
      <c r="C179" s="282" t="str">
        <f>IF(Table1[[#This Row],[H_TGL]]="","",Table1[[#This Row],[H_TGL]]+C$1-1)</f>
        <v/>
      </c>
      <c r="H179" s="288" t="str">
        <f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>IF(Table1[[#This Row],[No. Invoice :]]="","",ROW())</f>
        <v/>
      </c>
      <c r="B180" s="288" t="str">
        <f>IF(Table1[h_Kode Sales :_1]="","",B$1+COUNT(B$2:B179))</f>
        <v/>
      </c>
      <c r="C180" s="282" t="str">
        <f>IF(Table1[[#This Row],[H_TGL]]="","",Table1[[#This Row],[H_TGL]]+C$1-1)</f>
        <v/>
      </c>
      <c r="H180" s="288" t="str">
        <f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>IF(Table1[[#This Row],[No. Invoice :]]="","",ROW())</f>
        <v/>
      </c>
      <c r="B181" s="288" t="str">
        <f>IF(Table1[h_Kode Sales :_1]="","",B$1+COUNT(B$2:B180))</f>
        <v/>
      </c>
      <c r="C181" s="282" t="str">
        <f>IF(Table1[[#This Row],[H_TGL]]="","",Table1[[#This Row],[H_TGL]]+C$1-1)</f>
        <v/>
      </c>
      <c r="H181" s="288" t="str">
        <f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>IF(Table1[[#This Row],[No. Invoice :]]="","",ROW())</f>
        <v/>
      </c>
      <c r="B182" s="288" t="str">
        <f>IF(Table1[h_Kode Sales :_1]="","",B$1+COUNT(B$2:B181))</f>
        <v/>
      </c>
      <c r="C182" s="282" t="str">
        <f>IF(Table1[[#This Row],[H_TGL]]="","",Table1[[#This Row],[H_TGL]]+C$1-1)</f>
        <v/>
      </c>
      <c r="H182" s="288" t="str">
        <f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>IF(Table1[[#This Row],[No. Invoice :]]="","",ROW())</f>
        <v/>
      </c>
      <c r="B183" s="288" t="str">
        <f>IF(Table1[h_Kode Sales :_1]="","",B$1+COUNT(B$2:B182))</f>
        <v/>
      </c>
      <c r="C183" s="282" t="str">
        <f>IF(Table1[[#This Row],[H_TGL]]="","",Table1[[#This Row],[H_TGL]]+C$1-1)</f>
        <v/>
      </c>
      <c r="H183" s="288" t="str">
        <f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>IF(Table1[[#This Row],[No. Invoice :]]="","",ROW())</f>
        <v/>
      </c>
      <c r="B184" s="288" t="str">
        <f>IF(Table1[h_Kode Sales :_1]="","",B$1+COUNT(B$2:B183))</f>
        <v/>
      </c>
      <c r="C184" s="282" t="str">
        <f>IF(Table1[[#This Row],[H_TGL]]="","",Table1[[#This Row],[H_TGL]]+C$1-1)</f>
        <v/>
      </c>
      <c r="H184" s="288" t="str">
        <f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>IF(Table1[[#This Row],[No. Invoice :]]="","",ROW())</f>
        <v/>
      </c>
      <c r="B185" s="288" t="str">
        <f>IF(Table1[h_Kode Sales :_1]="","",B$1+COUNT(B$2:B184))</f>
        <v/>
      </c>
      <c r="C185" s="282" t="str">
        <f>IF(Table1[[#This Row],[H_TGL]]="","",Table1[[#This Row],[H_TGL]]+C$1-1)</f>
        <v/>
      </c>
      <c r="H185" s="288" t="str">
        <f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>IF(Table1[[#This Row],[No. Invoice :]]="","",ROW())</f>
        <v/>
      </c>
      <c r="B186" s="288" t="str">
        <f>IF(Table1[h_Kode Sales :_1]="","",B$1+COUNT(B$2:B185))</f>
        <v/>
      </c>
      <c r="C186" s="282" t="str">
        <f>IF(Table1[[#This Row],[H_TGL]]="","",Table1[[#This Row],[H_TGL]]+C$1-1)</f>
        <v/>
      </c>
      <c r="H186" s="288" t="str">
        <f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>IF(Table1[[#This Row],[No. Invoice :]]="","",ROW())</f>
        <v/>
      </c>
      <c r="B187" s="288" t="str">
        <f>IF(Table1[h_Kode Sales :_1]="","",B$1+COUNT(B$2:B186))</f>
        <v/>
      </c>
      <c r="C187" s="282" t="str">
        <f>IF(Table1[[#This Row],[H_TGL]]="","",Table1[[#This Row],[H_TGL]]+C$1-1)</f>
        <v/>
      </c>
      <c r="H187" s="288" t="str">
        <f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>IF(Table1[[#This Row],[No. Invoice :]]="","",ROW())</f>
        <v/>
      </c>
      <c r="B188" s="288" t="str">
        <f>IF(Table1[h_Kode Sales :_1]="","",B$1+COUNT(B$2:B187))</f>
        <v/>
      </c>
      <c r="C188" s="282" t="str">
        <f>IF(Table1[[#This Row],[H_TGL]]="","",Table1[[#This Row],[H_TGL]]+C$1-1)</f>
        <v/>
      </c>
      <c r="H188" s="288" t="str">
        <f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>IF(Table1[[#This Row],[No. Invoice :]]="","",ROW())</f>
        <v/>
      </c>
      <c r="B189" s="288" t="str">
        <f>IF(Table1[h_Kode Sales :_1]="","",B$1+COUNT(B$2:B188))</f>
        <v/>
      </c>
      <c r="C189" s="282" t="str">
        <f>IF(Table1[[#This Row],[H_TGL]]="","",Table1[[#This Row],[H_TGL]]+C$1-1)</f>
        <v/>
      </c>
      <c r="H189" s="288" t="str">
        <f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>IF(Table1[[#This Row],[No. Invoice :]]="","",ROW())</f>
        <v/>
      </c>
      <c r="B190" s="288" t="str">
        <f>IF(Table1[h_Kode Sales :_1]="","",B$1+COUNT(B$2:B189))</f>
        <v/>
      </c>
      <c r="C190" s="282" t="str">
        <f>IF(Table1[[#This Row],[H_TGL]]="","",Table1[[#This Row],[H_TGL]]+C$1-1)</f>
        <v/>
      </c>
      <c r="H190" s="288" t="str">
        <f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>IF(Table1[[#This Row],[No. Invoice :]]="","",ROW())</f>
        <v/>
      </c>
      <c r="B191" s="288" t="str">
        <f>IF(Table1[h_Kode Sales :_1]="","",B$1+COUNT(B$2:B190))</f>
        <v/>
      </c>
      <c r="C191" s="282" t="str">
        <f>IF(Table1[[#This Row],[H_TGL]]="","",Table1[[#This Row],[H_TGL]]+C$1-1)</f>
        <v/>
      </c>
      <c r="H191" s="288" t="str">
        <f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>IF(Table1[[#This Row],[No. Invoice :]]="","",ROW())</f>
        <v/>
      </c>
      <c r="B192" s="288" t="str">
        <f>IF(Table1[h_Kode Sales :_1]="","",B$1+COUNT(B$2:B191))</f>
        <v/>
      </c>
      <c r="C192" s="282" t="str">
        <f>IF(Table1[[#This Row],[H_TGL]]="","",Table1[[#This Row],[H_TGL]]+C$1-1)</f>
        <v/>
      </c>
      <c r="H192" s="288" t="str">
        <f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>IF(Table1[[#This Row],[No. Invoice :]]="","",ROW())</f>
        <v/>
      </c>
      <c r="B193" s="288" t="str">
        <f>IF(Table1[h_Kode Sales :_1]="","",B$1+COUNT(B$2:B192))</f>
        <v/>
      </c>
      <c r="C193" s="282" t="str">
        <f>IF(Table1[[#This Row],[H_TGL]]="","",Table1[[#This Row],[H_TGL]]+C$1-1)</f>
        <v/>
      </c>
      <c r="H193" s="288" t="str">
        <f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>IF(Table1[[#This Row],[No. Invoice :]]="","",ROW())</f>
        <v/>
      </c>
      <c r="B194" s="288" t="str">
        <f>IF(Table1[h_Kode Sales :_1]="","",B$1+COUNT(B$2:B193))</f>
        <v/>
      </c>
      <c r="C194" s="282" t="str">
        <f>IF(Table1[[#This Row],[H_TGL]]="","",Table1[[#This Row],[H_TGL]]+C$1-1)</f>
        <v/>
      </c>
      <c r="H194" s="288" t="str">
        <f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>IF(Table1[[#This Row],[No. Invoice :]]="","",ROW())</f>
        <v/>
      </c>
      <c r="B195" s="288" t="str">
        <f>IF(Table1[h_Kode Sales :_1]="","",B$1+COUNT(B$2:B194))</f>
        <v/>
      </c>
      <c r="C195" s="282" t="str">
        <f>IF(Table1[[#This Row],[H_TGL]]="","",Table1[[#This Row],[H_TGL]]+C$1-1)</f>
        <v/>
      </c>
      <c r="H195" s="288" t="str">
        <f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>IF(Table1[[#This Row],[No. Invoice :]]="","",ROW())</f>
        <v/>
      </c>
      <c r="B196" s="288" t="str">
        <f>IF(Table1[h_Kode Sales :_1]="","",B$1+COUNT(B$2:B195))</f>
        <v/>
      </c>
      <c r="C196" s="282" t="str">
        <f>IF(Table1[[#This Row],[H_TGL]]="","",Table1[[#This Row],[H_TGL]]+C$1-1)</f>
        <v/>
      </c>
      <c r="H196" s="288" t="str">
        <f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>IF(Table1[[#This Row],[No. Invoice :]]="","",ROW())</f>
        <v/>
      </c>
      <c r="B197" s="288" t="str">
        <f>IF(Table1[h_Kode Sales :_1]="","",B$1+COUNT(B$2:B196))</f>
        <v/>
      </c>
      <c r="C197" s="282" t="str">
        <f>IF(Table1[[#This Row],[H_TGL]]="","",Table1[[#This Row],[H_TGL]]+C$1-1)</f>
        <v/>
      </c>
      <c r="H197" s="288" t="str">
        <f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>IF(Table1[[#This Row],[No. Invoice :]]="","",ROW())</f>
        <v/>
      </c>
      <c r="B198" s="288" t="str">
        <f>IF(Table1[h_Kode Sales :_1]="","",B$1+COUNT(B$2:B197))</f>
        <v/>
      </c>
      <c r="C198" s="282" t="str">
        <f>IF(Table1[[#This Row],[H_TGL]]="","",Table1[[#This Row],[H_TGL]]+C$1-1)</f>
        <v/>
      </c>
      <c r="H198" s="288" t="str">
        <f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>IF(Table1[[#This Row],[No. Invoice :]]="","",ROW())</f>
        <v/>
      </c>
      <c r="B199" s="288" t="str">
        <f>IF(Table1[h_Kode Sales :_1]="","",B$1+COUNT(B$2:B198))</f>
        <v/>
      </c>
      <c r="C199" s="282" t="str">
        <f>IF(Table1[[#This Row],[H_TGL]]="","",Table1[[#This Row],[H_TGL]]+C$1-1)</f>
        <v/>
      </c>
      <c r="H199" s="288" t="str">
        <f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>IF(Table1[[#This Row],[No. Invoice :]]="","",ROW())</f>
        <v/>
      </c>
      <c r="B200" s="288" t="str">
        <f>IF(Table1[h_Kode Sales :_1]="","",B$1+COUNT(B$2:B199))</f>
        <v/>
      </c>
      <c r="C200" s="282" t="str">
        <f>IF(Table1[[#This Row],[H_TGL]]="","",Table1[[#This Row],[H_TGL]]+C$1-1)</f>
        <v/>
      </c>
      <c r="H200" s="288" t="str">
        <f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>IF(Table1[[#This Row],[No. Invoice :]]="","",ROW())</f>
        <v/>
      </c>
      <c r="B201" s="288" t="str">
        <f>IF(Table1[h_Kode Sales :_1]="","",B$1+COUNT(B$2:B200))</f>
        <v/>
      </c>
      <c r="C201" s="282" t="str">
        <f>IF(Table1[[#This Row],[H_TGL]]="","",Table1[[#This Row],[H_TGL]]+C$1-1)</f>
        <v/>
      </c>
      <c r="H201" s="288" t="str">
        <f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>IF(Table1[[#This Row],[No. Invoice :]]="","",ROW())</f>
        <v/>
      </c>
      <c r="B202" s="288" t="str">
        <f>IF(Table1[h_Kode Sales :_1]="","",B$1+COUNT(B$2:B201))</f>
        <v/>
      </c>
      <c r="C202" s="282" t="str">
        <f>IF(Table1[[#This Row],[H_TGL]]="","",Table1[[#This Row],[H_TGL]]+C$1-1)</f>
        <v/>
      </c>
      <c r="H202" s="288" t="str">
        <f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>IF(Table1[[#This Row],[No. Invoice :]]="","",ROW())</f>
        <v/>
      </c>
      <c r="B203" s="288" t="str">
        <f>IF(Table1[h_Kode Sales :_1]="","",B$1+COUNT(B$2:B202))</f>
        <v/>
      </c>
      <c r="C203" s="282" t="str">
        <f>IF(Table1[[#This Row],[H_TGL]]="","",Table1[[#This Row],[H_TGL]]+C$1-1)</f>
        <v/>
      </c>
      <c r="H203" s="288" t="str">
        <f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>IF(Table1[[#This Row],[No. Invoice :]]="","",ROW())</f>
        <v/>
      </c>
      <c r="B204" s="288" t="str">
        <f>IF(Table1[h_Kode Sales :_1]="","",B$1+COUNT(B$2:B203))</f>
        <v/>
      </c>
      <c r="C204" s="282" t="str">
        <f>IF(Table1[[#This Row],[H_TGL]]="","",Table1[[#This Row],[H_TGL]]+C$1-1)</f>
        <v/>
      </c>
      <c r="H204" s="288" t="str">
        <f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>IF(Table1[[#This Row],[No. Invoice :]]="","",ROW())</f>
        <v/>
      </c>
      <c r="B205" s="288" t="str">
        <f>IF(Table1[h_Kode Sales :_1]="","",B$1+COUNT(B$2:B204))</f>
        <v/>
      </c>
      <c r="C205" s="282" t="str">
        <f>IF(Table1[[#This Row],[H_TGL]]="","",Table1[[#This Row],[H_TGL]]+C$1-1)</f>
        <v/>
      </c>
      <c r="H205" s="288" t="str">
        <f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>IF(Table1[[#This Row],[No. Invoice :]]="","",ROW())</f>
        <v/>
      </c>
      <c r="B206" s="288" t="str">
        <f>IF(Table1[h_Kode Sales :_1]="","",B$1+COUNT(B$2:B205))</f>
        <v/>
      </c>
      <c r="C206" s="282" t="str">
        <f>IF(Table1[[#This Row],[H_TGL]]="","",Table1[[#This Row],[H_TGL]]+C$1-1)</f>
        <v/>
      </c>
      <c r="H206" s="288" t="str">
        <f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>IF(Table1[[#This Row],[No. Invoice :]]="","",ROW())</f>
        <v/>
      </c>
      <c r="B207" s="288" t="str">
        <f>IF(Table1[h_Kode Sales :_1]="","",B$1+COUNT(B$2:B206))</f>
        <v/>
      </c>
      <c r="C207" s="282" t="str">
        <f>IF(Table1[[#This Row],[H_TGL]]="","",Table1[[#This Row],[H_TGL]]+C$1-1)</f>
        <v/>
      </c>
      <c r="H207" s="288" t="str">
        <f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>IF(Table1[[#This Row],[No. Invoice :]]="","",ROW())</f>
        <v/>
      </c>
      <c r="B208" s="288" t="str">
        <f>IF(Table1[h_Kode Sales :_1]="","",B$1+COUNT(B$2:B207))</f>
        <v/>
      </c>
      <c r="C208" s="282" t="str">
        <f>IF(Table1[[#This Row],[H_TGL]]="","",Table1[[#This Row],[H_TGL]]+C$1-1)</f>
        <v/>
      </c>
      <c r="H208" s="288" t="str">
        <f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>IF(Table1[[#This Row],[No. Invoice :]]="","",ROW())</f>
        <v/>
      </c>
      <c r="B209" s="288" t="str">
        <f>IF(Table1[h_Kode Sales :_1]="","",B$1+COUNT(B$2:B208))</f>
        <v/>
      </c>
      <c r="C209" s="282" t="str">
        <f>IF(Table1[[#This Row],[H_TGL]]="","",Table1[[#This Row],[H_TGL]]+C$1-1)</f>
        <v/>
      </c>
      <c r="H209" s="288" t="str">
        <f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>IF(Table1[[#This Row],[No. Invoice :]]="","",ROW())</f>
        <v/>
      </c>
      <c r="B210" s="288" t="str">
        <f>IF(Table1[h_Kode Sales :_1]="","",B$1+COUNT(B$2:B209))</f>
        <v/>
      </c>
      <c r="C210" s="282" t="str">
        <f>IF(Table1[[#This Row],[H_TGL]]="","",Table1[[#This Row],[H_TGL]]+C$1-1)</f>
        <v/>
      </c>
      <c r="H210" s="288" t="str">
        <f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>IF(Table1[[#This Row],[No. Invoice :]]="","",ROW())</f>
        <v/>
      </c>
      <c r="B211" s="288" t="str">
        <f>IF(Table1[h_Kode Sales :_1]="","",B$1+COUNT(B$2:B210))</f>
        <v/>
      </c>
      <c r="C211" s="282" t="str">
        <f>IF(Table1[[#This Row],[H_TGL]]="","",Table1[[#This Row],[H_TGL]]+C$1-1)</f>
        <v/>
      </c>
      <c r="H211" s="288" t="str">
        <f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>IF(Table1[[#This Row],[No. Invoice :]]="","",ROW())</f>
        <v/>
      </c>
      <c r="B212" s="288" t="str">
        <f>IF(Table1[h_Kode Sales :_1]="","",B$1+COUNT(B$2:B211))</f>
        <v/>
      </c>
      <c r="C212" s="282" t="str">
        <f>IF(Table1[[#This Row],[H_TGL]]="","",Table1[[#This Row],[H_TGL]]+C$1-1)</f>
        <v/>
      </c>
      <c r="H212" s="288" t="str">
        <f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>IF(Table1[[#This Row],[No. Invoice :]]="","",ROW())</f>
        <v/>
      </c>
      <c r="B213" s="288" t="str">
        <f>IF(Table1[h_Kode Sales :_1]="","",B$1+COUNT(B$2:B212))</f>
        <v/>
      </c>
      <c r="C213" s="282" t="str">
        <f>IF(Table1[[#This Row],[H_TGL]]="","",Table1[[#This Row],[H_TGL]]+C$1-1)</f>
        <v/>
      </c>
      <c r="H213" s="288" t="str">
        <f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>IF(Table1[[#This Row],[No. Invoice :]]="","",ROW())</f>
        <v/>
      </c>
      <c r="B214" s="288" t="str">
        <f>IF(Table1[h_Kode Sales :_1]="","",B$1+COUNT(B$2:B213))</f>
        <v/>
      </c>
      <c r="C214" s="282" t="str">
        <f>IF(Table1[[#This Row],[H_TGL]]="","",Table1[[#This Row],[H_TGL]]+C$1-1)</f>
        <v/>
      </c>
      <c r="H214" s="288" t="str">
        <f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>IF(Table1[[#This Row],[No. Invoice :]]="","",ROW())</f>
        <v/>
      </c>
      <c r="B215" s="288" t="str">
        <f>IF(Table1[h_Kode Sales :_1]="","",B$1+COUNT(B$2:B214))</f>
        <v/>
      </c>
      <c r="C215" s="282" t="str">
        <f>IF(Table1[[#This Row],[H_TGL]]="","",Table1[[#This Row],[H_TGL]]+C$1-1)</f>
        <v/>
      </c>
      <c r="H215" s="288" t="str">
        <f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>IF(Table1[[#This Row],[No. Invoice :]]="","",ROW())</f>
        <v/>
      </c>
      <c r="B216" s="288" t="str">
        <f>IF(Table1[h_Kode Sales :_1]="","",B$1+COUNT(B$2:B215))</f>
        <v/>
      </c>
      <c r="C216" s="282" t="str">
        <f>IF(Table1[[#This Row],[H_TGL]]="","",Table1[[#This Row],[H_TGL]]+C$1-1)</f>
        <v/>
      </c>
      <c r="H216" s="288" t="str">
        <f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>IF(Table1[[#This Row],[No. Invoice :]]="","",ROW())</f>
        <v/>
      </c>
      <c r="B217" s="288" t="str">
        <f>IF(Table1[h_Kode Sales :_1]="","",B$1+COUNT(B$2:B216))</f>
        <v/>
      </c>
      <c r="C217" s="282" t="str">
        <f>IF(Table1[[#This Row],[H_TGL]]="","",Table1[[#This Row],[H_TGL]]+C$1-1)</f>
        <v/>
      </c>
      <c r="H217" s="288" t="str">
        <f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>IF(Table1[[#This Row],[No. Invoice :]]="","",ROW())</f>
        <v/>
      </c>
      <c r="B218" s="288" t="str">
        <f>IF(Table1[h_Kode Sales :_1]="","",B$1+COUNT(B$2:B217))</f>
        <v/>
      </c>
      <c r="C218" s="282" t="str">
        <f>IF(Table1[[#This Row],[H_TGL]]="","",Table1[[#This Row],[H_TGL]]+C$1-1)</f>
        <v/>
      </c>
      <c r="H218" s="288" t="str">
        <f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tr">
        <f>IF(Table1[[#This Row],[h_Item Description]]="","",INDEX([1]!db[NB PAJAK],MATCH(Table1[[#This Row],[h_Item Description]],[1]!db[kode],0)))</f>
        <v/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>IF(Table1[[#This Row],[No. Invoice :]]="","",ROW())</f>
        <v/>
      </c>
      <c r="B219" s="288" t="str">
        <f>IF(Table1[h_Kode Sales :_1]="","",B$1+COUNT(B$2:B218))</f>
        <v/>
      </c>
      <c r="C219" s="282" t="str">
        <f>IF(Table1[[#This Row],[H_TGL]]="","",Table1[[#This Row],[H_TGL]]+C$1-1)</f>
        <v/>
      </c>
      <c r="H219" s="288" t="str">
        <f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>IF(Table1[[#This Row],[No. Invoice :]]="","",ROW())</f>
        <v/>
      </c>
      <c r="B220" s="288" t="str">
        <f>IF(Table1[h_Kode Sales :_1]="","",B$1+COUNT(B$2:B219))</f>
        <v/>
      </c>
      <c r="C220" s="282" t="str">
        <f>IF(Table1[[#This Row],[H_TGL]]="","",Table1[[#This Row],[H_TGL]]+C$1-1)</f>
        <v/>
      </c>
      <c r="H220" s="288" t="str">
        <f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tr">
        <f>IF(Table1[[#This Row],[h_Item Description]]="","",INDEX([1]!db[NB PAJAK],MATCH(Table1[[#This Row],[h_Item Description]],[1]!db[kode],0)))</f>
        <v/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>IF(Table1[[#This Row],[No. Invoice :]]="","",ROW())</f>
        <v/>
      </c>
      <c r="B221" s="288" t="str">
        <f>IF(Table1[h_Kode Sales :_1]="","",B$1+COUNT(B$2:B220))</f>
        <v/>
      </c>
      <c r="C221" s="282" t="str">
        <f>IF(Table1[[#This Row],[H_TGL]]="","",Table1[[#This Row],[H_TGL]]+C$1-1)</f>
        <v/>
      </c>
      <c r="H221" s="288" t="str">
        <f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">
        <v>119</v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>IF(Table1[[#This Row],[No. Invoice :]]="","",ROW())</f>
        <v/>
      </c>
      <c r="B222" s="288" t="str">
        <f>IF(Table1[h_Kode Sales :_1]="","",B$1+COUNT(B$2:B221))</f>
        <v/>
      </c>
      <c r="C222" s="282" t="str">
        <f>IF(Table1[[#This Row],[H_TGL]]="","",Table1[[#This Row],[H_TGL]]+C$1-1)</f>
        <v/>
      </c>
      <c r="H222" s="288" t="str">
        <f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tr">
        <f>IF(Table1[[#This Row],[h_Item Description]]="","",INDEX([1]!db[NB PAJAK],MATCH(Table1[[#This Row],[h_Item Description]],[1]!db[kode],0)))</f>
        <v/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>IF(Table1[[#This Row],[No. Invoice :]]="","",ROW())</f>
        <v/>
      </c>
      <c r="B223" s="288" t="str">
        <f>IF(Table1[h_Kode Sales :_1]="","",B$1+COUNT(B$2:B222))</f>
        <v/>
      </c>
      <c r="C223" s="282" t="str">
        <f>IF(Table1[[#This Row],[H_TGL]]="","",Table1[[#This Row],[H_TGL]]+C$1-1)</f>
        <v/>
      </c>
      <c r="H223" s="288" t="str">
        <f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">
        <v>120</v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>IF(Table1[[#This Row],[No. Invoice :]]="","",ROW())</f>
        <v/>
      </c>
      <c r="B224" s="288" t="str">
        <f>IF(Table1[h_Kode Sales :_1]="","",B$1+COUNT(B$2:B222))</f>
        <v/>
      </c>
      <c r="C224" s="282" t="str">
        <f>IF(Table1[[#This Row],[H_TGL]]="","",Table1[[#This Row],[H_TGL]]+C$1-1)</f>
        <v/>
      </c>
      <c r="H224" s="288" t="str">
        <f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tr">
        <f>IF(Table1[[#This Row],[h_Item Description]]="","",INDEX([1]!db[NB PAJAK],MATCH(Table1[[#This Row],[h_Item Description]],[1]!db[kode],0)))</f>
        <v/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>IF(Table1[[#This Row],[No. Invoice :]]="","",ROW())</f>
        <v/>
      </c>
      <c r="B225" s="288" t="str">
        <f>IF(Table1[h_Kode Sales :_1]="","",B$1+COUNT(B$2:B224))</f>
        <v/>
      </c>
      <c r="C225" s="282" t="str">
        <f>IF(Table1[[#This Row],[H_TGL]]="","",Table1[[#This Row],[H_TGL]]+C$1-1)</f>
        <v/>
      </c>
      <c r="H225" s="288" t="str">
        <f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>IF(Table1[[#This Row],[No. Invoice :]]="","",ROW())</f>
        <v/>
      </c>
      <c r="B226" s="288" t="str">
        <f>IF(Table1[h_Kode Sales :_1]="","",B$1+COUNT(B$2:B225))</f>
        <v/>
      </c>
      <c r="C226" s="282" t="str">
        <f>IF(Table1[[#This Row],[H_TGL]]="","",Table1[[#This Row],[H_TGL]]+C$1-1)</f>
        <v/>
      </c>
      <c r="H226" s="288" t="str">
        <f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>IF(Table1[[#This Row],[No. Invoice :]]="","",ROW())</f>
        <v/>
      </c>
      <c r="B227" s="288" t="str">
        <f>IF(Table1[h_Kode Sales :_1]="","",B$1+COUNT(B$2:B226))</f>
        <v/>
      </c>
      <c r="C227" s="282" t="str">
        <f>IF(Table1[[#This Row],[H_TGL]]="","",Table1[[#This Row],[H_TGL]]+C$1-1)</f>
        <v/>
      </c>
      <c r="H227" s="288" t="str">
        <f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>IF(Table1[[#This Row],[No. Invoice :]]="","",ROW())</f>
        <v/>
      </c>
      <c r="B228" s="288" t="str">
        <f>IF(Table1[h_Kode Sales :_1]="","",B$1+COUNT(B$2:B227))</f>
        <v/>
      </c>
      <c r="C228" s="282" t="str">
        <f>IF(Table1[[#This Row],[H_TGL]]="","",Table1[[#This Row],[H_TGL]]+C$1-1)</f>
        <v/>
      </c>
      <c r="H228" s="288" t="str">
        <f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>IF(Table1[[#This Row],[No. Invoice :]]="","",ROW())</f>
        <v/>
      </c>
      <c r="B229" s="288" t="str">
        <f>IF(Table1[h_Kode Sales :_1]="","",B$1+COUNT(B$2:B228))</f>
        <v/>
      </c>
      <c r="C229" s="282" t="str">
        <f>IF(Table1[[#This Row],[H_TGL]]="","",Table1[[#This Row],[H_TGL]]+C$1-1)</f>
        <v/>
      </c>
      <c r="H229" s="288" t="str">
        <f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>IF(Table1[[#This Row],[No. Invoice :]]="","",ROW())</f>
        <v/>
      </c>
      <c r="B230" s="288" t="str">
        <f>IF(Table1[h_Kode Sales :_1]="","",B$1+COUNT(B$2:B229))</f>
        <v/>
      </c>
      <c r="C230" s="282" t="str">
        <f>IF(Table1[[#This Row],[H_TGL]]="","",Table1[[#This Row],[H_TGL]]+C$1-1)</f>
        <v/>
      </c>
      <c r="H230" s="288" t="str">
        <f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>IF(Table1[[#This Row],[No. Invoice :]]="","",ROW())</f>
        <v/>
      </c>
      <c r="B231" s="288" t="str">
        <f>IF(Table1[h_Kode Sales :_1]="","",B$1+COUNT(B$2:B230))</f>
        <v/>
      </c>
      <c r="C231" s="282" t="str">
        <f>IF(Table1[[#This Row],[H_TGL]]="","",Table1[[#This Row],[H_TGL]]+C$1-1)</f>
        <v/>
      </c>
      <c r="H231" s="288" t="str">
        <f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>IF(Table1[[#This Row],[No. Invoice :]]="","",ROW())</f>
        <v/>
      </c>
      <c r="B232" s="288" t="str">
        <f>IF(Table1[h_Kode Sales :_1]="","",B$1+COUNT(B$2:B231))</f>
        <v/>
      </c>
      <c r="C232" s="282" t="str">
        <f>IF(Table1[[#This Row],[H_TGL]]="","",Table1[[#This Row],[H_TGL]]+C$1-1)</f>
        <v/>
      </c>
      <c r="H232" s="288" t="str">
        <f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>IF(Table1[[#This Row],[No. Invoice :]]="","",ROW())</f>
        <v/>
      </c>
      <c r="B233" s="288" t="str">
        <f>IF(Table1[h_Kode Sales :_1]="","",B$1+COUNT(B$2:B232))</f>
        <v/>
      </c>
      <c r="C233" s="282" t="str">
        <f>IF(Table1[[#This Row],[H_TGL]]="","",Table1[[#This Row],[H_TGL]]+C$1-1)</f>
        <v/>
      </c>
      <c r="H233" s="288" t="str">
        <f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P233" s="288"/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>IF(Table1[[#This Row],[No. Invoice :]]="","",ROW())</f>
        <v/>
      </c>
      <c r="B234" s="288" t="str">
        <f>IF(Table1[h_Kode Sales :_1]="","",B$1+COUNT(B$2:B233))</f>
        <v/>
      </c>
      <c r="C234" s="282" t="str">
        <f>IF(Table1[[#This Row],[H_TGL]]="","",Table1[[#This Row],[H_TGL]]+C$1-1)</f>
        <v/>
      </c>
      <c r="H234" s="288" t="str">
        <f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>IF(Table1[[#This Row],[No. Invoice :]]="","",ROW())</f>
        <v/>
      </c>
      <c r="B235" s="288" t="str">
        <f>IF(Table1[h_Kode Sales :_1]="","",B$1+COUNT(B$2:B234))</f>
        <v/>
      </c>
      <c r="C235" s="282" t="str">
        <f>IF(Table1[[#This Row],[H_TGL]]="","",Table1[[#This Row],[H_TGL]]+C$1-1)</f>
        <v/>
      </c>
      <c r="H235" s="288" t="str">
        <f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>IF(Table1[[#This Row],[No. Invoice :]]="","",ROW())</f>
        <v/>
      </c>
      <c r="B236" s="288" t="str">
        <f>IF(Table1[h_Kode Sales :_1]="","",B$1+COUNT(B$2:B235))</f>
        <v/>
      </c>
      <c r="C236" s="282" t="str">
        <f>IF(Table1[[#This Row],[H_TGL]]="","",Table1[[#This Row],[H_TGL]]+C$1-1)</f>
        <v/>
      </c>
      <c r="H236" s="288" t="str">
        <f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>IF(Table1[[#This Row],[No. Invoice :]]="","",ROW())</f>
        <v/>
      </c>
      <c r="B237" s="288" t="str">
        <f>IF(Table1[h_Kode Sales :_1]="","",B$1+COUNT(B$2:B236))</f>
        <v/>
      </c>
      <c r="C237" s="282" t="str">
        <f>IF(Table1[[#This Row],[H_TGL]]="","",Table1[[#This Row],[H_TGL]]+C$1-1)</f>
        <v/>
      </c>
      <c r="H237" s="288" t="str">
        <f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>IF(Table1[[#This Row],[No. Invoice :]]="","",ROW())</f>
        <v/>
      </c>
      <c r="B238" s="288" t="str">
        <f>IF(Table1[h_Kode Sales :_1]="","",B$1+COUNT(B$2:B237))</f>
        <v/>
      </c>
      <c r="C238" s="282" t="str">
        <f>IF(Table1[[#This Row],[H_TGL]]="","",Table1[[#This Row],[H_TGL]]+C$1-1)</f>
        <v/>
      </c>
      <c r="H238" s="288" t="str">
        <f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>IF(Table1[[#This Row],[No. Invoice :]]="","",ROW())</f>
        <v/>
      </c>
      <c r="B239" s="288" t="str">
        <f>IF(Table1[h_Kode Sales :_1]="","",B$1+COUNT(B$2:B238))</f>
        <v/>
      </c>
      <c r="C239" s="282" t="str">
        <f>IF(Table1[[#This Row],[H_TGL]]="","",Table1[[#This Row],[H_TGL]]+C$1-1)</f>
        <v/>
      </c>
      <c r="H239" s="288" t="str">
        <f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>IF(Table1[[#This Row],[No. Invoice :]]="","",ROW())</f>
        <v/>
      </c>
      <c r="B240" s="288" t="str">
        <f>IF(Table1[h_Kode Sales :_1]="","",B$1+COUNT(B$2:B239))</f>
        <v/>
      </c>
      <c r="C240" s="282" t="str">
        <f>IF(Table1[[#This Row],[H_TGL]]="","",Table1[[#This Row],[H_TGL]]+C$1-1)</f>
        <v/>
      </c>
      <c r="H240" s="288" t="str">
        <f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>IF(Table1[[#This Row],[No. Invoice :]]="","",ROW())</f>
        <v/>
      </c>
      <c r="B241" s="288" t="str">
        <f>IF(Table1[h_Kode Sales :_1]="","",B$1+COUNT(B$2:B240))</f>
        <v/>
      </c>
      <c r="C241" s="282" t="str">
        <f>IF(Table1[[#This Row],[H_TGL]]="","",Table1[[#This Row],[H_TGL]]+C$1-1)</f>
        <v/>
      </c>
      <c r="H241" s="288" t="str">
        <f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>IF(Table1[[#This Row],[No. Invoice :]]="","",ROW())</f>
        <v/>
      </c>
      <c r="B242" s="288" t="str">
        <f>IF(Table1[h_Kode Sales :_1]="","",B$1+COUNT(B$2:B241))</f>
        <v/>
      </c>
      <c r="C242" s="282" t="str">
        <f>IF(Table1[[#This Row],[H_TGL]]="","",Table1[[#This Row],[H_TGL]]+C$1-1)</f>
        <v/>
      </c>
      <c r="H242" s="288" t="str">
        <f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>IF(Table1[[#This Row],[No. Invoice :]]="","",ROW())</f>
        <v/>
      </c>
      <c r="B243" s="288" t="str">
        <f>IF(Table1[h_Kode Sales :_1]="","",B$1+COUNT(B$2:B242))</f>
        <v/>
      </c>
      <c r="C243" s="282" t="str">
        <f>IF(Table1[[#This Row],[H_TGL]]="","",Table1[[#This Row],[H_TGL]]+C$1-1)</f>
        <v/>
      </c>
      <c r="H243" s="288" t="str">
        <f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>IF(Table1[[#This Row],[No. Invoice :]]="","",ROW())</f>
        <v/>
      </c>
      <c r="B244" s="288" t="str">
        <f>IF(Table1[h_Kode Sales :_1]="","",B$1+COUNT(B$2:B243))</f>
        <v/>
      </c>
      <c r="C244" s="282" t="str">
        <f>IF(Table1[[#This Row],[H_TGL]]="","",Table1[[#This Row],[H_TGL]]+C$1-1)</f>
        <v/>
      </c>
      <c r="H244" s="288" t="str">
        <f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>IF(Table1[[#This Row],[No. Invoice :]]="","",ROW())</f>
        <v/>
      </c>
      <c r="B245" s="288" t="str">
        <f>IF(Table1[h_Kode Sales :_1]="","",B$1+COUNT(B$2:B244))</f>
        <v/>
      </c>
      <c r="C245" s="282" t="str">
        <f>IF(Table1[[#This Row],[H_TGL]]="","",Table1[[#This Row],[H_TGL]]+C$1-1)</f>
        <v/>
      </c>
      <c r="H245" s="288" t="str">
        <f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>IF(Table1[[#This Row],[No. Invoice :]]="","",ROW())</f>
        <v/>
      </c>
      <c r="B246" s="288" t="str">
        <f>IF(Table1[h_Kode Sales :_1]="","",B$1+COUNT(B$2:B245))</f>
        <v/>
      </c>
      <c r="C246" s="282" t="str">
        <f>IF(Table1[[#This Row],[H_TGL]]="","",Table1[[#This Row],[H_TGL]]+C$1-1)</f>
        <v/>
      </c>
      <c r="H246" s="288" t="str">
        <f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>IF(Table1[[#This Row],[No. Invoice :]]="","",ROW())</f>
        <v/>
      </c>
      <c r="B247" s="288" t="str">
        <f>IF(Table1[h_Kode Sales :_1]="","",B$1+COUNT(B$2:B246))</f>
        <v/>
      </c>
      <c r="C247" s="282" t="str">
        <f>IF(Table1[[#This Row],[H_TGL]]="","",Table1[[#This Row],[H_TGL]]+C$1-1)</f>
        <v/>
      </c>
      <c r="H247" s="288" t="str">
        <f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>IF(Table1[[#This Row],[No. Invoice :]]="","",ROW())</f>
        <v/>
      </c>
      <c r="B248" s="288" t="str">
        <f>IF(Table1[h_Kode Sales :_1]="","",B$1+COUNT(B$2:B247))</f>
        <v/>
      </c>
      <c r="C248" s="282" t="str">
        <f>IF(Table1[[#This Row],[H_TGL]]="","",Table1[[#This Row],[H_TGL]]+C$1-1)</f>
        <v/>
      </c>
      <c r="H248" s="288" t="str">
        <f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>IF(Table1[[#This Row],[No. Invoice :]]="","",ROW())</f>
        <v/>
      </c>
      <c r="B249" s="288" t="str">
        <f>IF(Table1[h_Kode Sales :_1]="","",B$1+COUNT(B$2:B248))</f>
        <v/>
      </c>
      <c r="C249" s="282" t="str">
        <f>IF(Table1[[#This Row],[H_TGL]]="","",Table1[[#This Row],[H_TGL]]+C$1-1)</f>
        <v/>
      </c>
      <c r="H249" s="288" t="str">
        <f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>IF(Table1[[#This Row],[No. Invoice :]]="","",ROW())</f>
        <v/>
      </c>
      <c r="B250" s="288" t="str">
        <f>IF(Table1[h_Kode Sales :_1]="","",B$1+COUNT(B$2:B249))</f>
        <v/>
      </c>
      <c r="C250" s="282" t="str">
        <f>IF(Table1[[#This Row],[H_TGL]]="","",Table1[[#This Row],[H_TGL]]+C$1-1)</f>
        <v/>
      </c>
      <c r="H250" s="288" t="str">
        <f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>IF(Table1[[#This Row],[No. Invoice :]]="","",ROW())</f>
        <v/>
      </c>
      <c r="B251" s="288" t="str">
        <f>IF(Table1[h_Kode Sales :_1]="","",B$1+COUNT(B$2:B250))</f>
        <v/>
      </c>
      <c r="C251" s="282" t="str">
        <f>IF(Table1[[#This Row],[H_TGL]]="","",Table1[[#This Row],[H_TGL]]+C$1-1)</f>
        <v/>
      </c>
      <c r="H251" s="288" t="str">
        <f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>IF(Table1[[#This Row],[No. Invoice :]]="","",ROW())</f>
        <v/>
      </c>
      <c r="B252" s="288" t="str">
        <f>IF(Table1[h_Kode Sales :_1]="","",B$1+COUNT(B$2:B251))</f>
        <v/>
      </c>
      <c r="C252" s="282" t="str">
        <f>IF(Table1[[#This Row],[H_TGL]]="","",Table1[[#This Row],[H_TGL]]+C$1-1)</f>
        <v/>
      </c>
      <c r="H252" s="288" t="str">
        <f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>IF(Table1[[#This Row],[No. Invoice :]]="","",ROW())</f>
        <v/>
      </c>
      <c r="B253" s="288" t="str">
        <f>IF(Table1[h_Kode Sales :_1]="","",B$1+COUNT(B$2:B252))</f>
        <v/>
      </c>
      <c r="C253" s="282" t="str">
        <f>IF(Table1[[#This Row],[H_TGL]]="","",Table1[[#This Row],[H_TGL]]+C$1-1)</f>
        <v/>
      </c>
      <c r="H253" s="288" t="str">
        <f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>IF(Table1[[#This Row],[No. Invoice :]]="","",ROW())</f>
        <v/>
      </c>
      <c r="B254" s="288" t="str">
        <f>IF(Table1[h_Kode Sales :_1]="","",B$1+COUNT(B$2:B253))</f>
        <v/>
      </c>
      <c r="C254" s="282" t="str">
        <f>IF(Table1[[#This Row],[H_TGL]]="","",Table1[[#This Row],[H_TGL]]+C$1-1)</f>
        <v/>
      </c>
      <c r="H254" s="288" t="str">
        <f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>IF(Table1[[#This Row],[No. Invoice :]]="","",ROW())</f>
        <v/>
      </c>
      <c r="B255" s="288" t="str">
        <f>IF(Table1[h_Kode Sales :_1]="","",B$1+COUNT(B$2:B254))</f>
        <v/>
      </c>
      <c r="C255" s="282" t="str">
        <f>IF(Table1[[#This Row],[H_TGL]]="","",Table1[[#This Row],[H_TGL]]+C$1-1)</f>
        <v/>
      </c>
      <c r="H255" s="288" t="str">
        <f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>IF(Table1[[#This Row],[No. Invoice :]]="","",ROW())</f>
        <v/>
      </c>
      <c r="B256" s="288" t="str">
        <f>IF(Table1[h_Kode Sales :_1]="","",B$1+COUNT(B$2:B255))</f>
        <v/>
      </c>
      <c r="C256" s="282" t="str">
        <f>IF(Table1[[#This Row],[H_TGL]]="","",Table1[[#This Row],[H_TGL]]+C$1-1)</f>
        <v/>
      </c>
      <c r="H256" s="288" t="str">
        <f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>IF(Table1[[#This Row],[No. Invoice :]]="","",ROW())</f>
        <v/>
      </c>
      <c r="B257" s="288" t="str">
        <f>IF(Table1[h_Kode Sales :_1]="","",B$1+COUNT(B$2:B256))</f>
        <v/>
      </c>
      <c r="C257" s="282" t="str">
        <f>IF(Table1[[#This Row],[H_TGL]]="","",Table1[[#This Row],[H_TGL]]+C$1-1)</f>
        <v/>
      </c>
      <c r="H257" s="288" t="str">
        <f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>IF(Table1[[#This Row],[No. Invoice :]]="","",ROW())</f>
        <v/>
      </c>
      <c r="B258" s="288" t="str">
        <f>IF(Table1[h_Kode Sales :_1]="","",B$1+COUNT(B$2:B257))</f>
        <v/>
      </c>
      <c r="C258" s="282" t="str">
        <f>IF(Table1[[#This Row],[H_TGL]]="","",Table1[[#This Row],[H_TGL]]+C$1-1)</f>
        <v/>
      </c>
      <c r="H258" s="288" t="str">
        <f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>IF(Table1[[#This Row],[No. Invoice :]]="","",ROW())</f>
        <v/>
      </c>
      <c r="B259" s="288" t="str">
        <f>IF(Table1[h_Kode Sales :_1]="","",B$1+COUNT(B$2:B258))</f>
        <v/>
      </c>
      <c r="C259" s="282" t="str">
        <f>IF(Table1[[#This Row],[H_TGL]]="","",Table1[[#This Row],[H_TGL]]+C$1-1)</f>
        <v/>
      </c>
      <c r="H259" s="288" t="str">
        <f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 t="str">
        <f>IF(Table1[[#This Row],[No. Invoice :]]="","",ROW())</f>
        <v/>
      </c>
      <c r="B260" s="288" t="str">
        <f>IF(Table1[h_Kode Sales :_1]="","",B$1+COUNT(B$2:B259))</f>
        <v/>
      </c>
      <c r="C260" s="282" t="str">
        <f>IF(Table1[[#This Row],[H_TGL]]="","",Table1[[#This Row],[H_TGL]]+C$1-1)</f>
        <v/>
      </c>
      <c r="H260" s="288" t="str">
        <f>IF(Table1[[#This Row],[h_No. Invoice :]]="","",CONCATENATE("AM"," ",Table1[[#This Row],[h_No. Invoice :]]))</f>
        <v/>
      </c>
      <c r="I260" s="289" t="str">
        <f>CONCATENATE(UPPER(Table1[[#This Row],[h_Kode Sales :_1]])," ",Table1[[#This Row],[h_Kode Sales :_2]])</f>
        <v xml:space="preserve"> </v>
      </c>
      <c r="J260" s="288" t="str">
        <f>IF(Table1[[#This Row],[h_toko]]="","",INDEX(Table2[e],IF(Table1[[#This Row],[h_toko]]="","",MATCH(Table1[[#This Row],[h_toko]],Table2[a],0)),))</f>
        <v/>
      </c>
      <c r="O260" s="288" t="str">
        <f>IF(Table1[[#This Row],[h_Item Description]]="","",INDEX([1]!db[NB PAJAK],MATCH(Table1[[#This Row],[h_Item Description]],[1]!db[kode],0)))</f>
        <v/>
      </c>
      <c r="Q260" s="284"/>
      <c r="R260" s="285"/>
      <c r="T260" s="284" t="str">
        <f>Table1[[#This Row],[h_hargasetelahdiskon]]</f>
        <v/>
      </c>
      <c r="W260" s="288" t="str">
        <f ca="1">IF(Table1[[#This Row],[Item Description]]="","",IF(Table1[[#This Row],[//]]="",INDIRECT(ADDRESS(ROW()-1,COLUMN())),Table1[[#This Row],[//]]))</f>
        <v/>
      </c>
      <c r="X260" s="288" t="str">
        <f ca="1">IF(Table1[[#This Row],[h_id]]="","",COUNTIF(Table1[h_id],Table1[[#This Row],[h_id]]))</f>
        <v/>
      </c>
      <c r="Y260" s="284" t="str">
        <f>IF(Table1[Item Description]="","",Table1[[#This Row],[Qty]]*Table1[[#This Row],[Unit Price]])</f>
        <v/>
      </c>
      <c r="Z260" s="284" t="str">
        <f>IF(Table1[[#This Row],[h_hargasebelumdiskon]]="","",IF(Table1[[#This Row],[Disc 1]]="",0,Table1[[#This Row],[h_hargasebelumdiskon]]*Table1[[#This Row],[Disc 1]]))</f>
        <v/>
      </c>
      <c r="AA260" s="284" t="str">
        <f>IF(Table1[[#This Row],[h_hargasebelumdiskon]]="","",IF(Table1[[#This Row],[Disc 2]]="",0,(Table1[[#This Row],[h_hargasebelumdiskon]]-Table1[[#This Row],[h_disc 1]])*Table1[[#This Row],[Disc 2]]))</f>
        <v/>
      </c>
      <c r="AB260" s="284" t="str">
        <f>IF(Table1[Item Description]="","",Table1[[#This Row],[h_disc 1]]+Table1[[#This Row],[h_disc 2]])</f>
        <v/>
      </c>
      <c r="AC260" s="284" t="str">
        <f>IF(Table1[Item Description]="","",Table1[[#This Row],[h_hargasebelumdiskon]]-Table1[[#This Row],[h_diskon]])</f>
        <v/>
      </c>
      <c r="AD260" s="284" t="str">
        <f>IF(Table1[//]="","",SUMIF(Table1[h_id],Table1[h_id],Table1[h_hargasetelahdiskon]))</f>
        <v/>
      </c>
      <c r="AE260" s="284"/>
      <c r="AF260" s="284" t="str">
        <f>Table1[[#This Row],[Item Description]]&amp;Table1[[#This Row],[Unit]]&amp;Table1[[#This Row],[Unit Price]]</f>
        <v/>
      </c>
    </row>
    <row r="261" spans="1:32" x14ac:dyDescent="0.25">
      <c r="A261" s="288" t="str">
        <f>IF(Table1[[#This Row],[No. Invoice :]]="","",ROW())</f>
        <v/>
      </c>
      <c r="B261" s="288" t="str">
        <f>IF(Table1[h_Kode Sales :_1]="","",B$1+COUNT(B$2:B260))</f>
        <v/>
      </c>
      <c r="C261" s="282" t="str">
        <f>IF(Table1[[#This Row],[H_TGL]]="","",Table1[[#This Row],[H_TGL]]+C$1-1)</f>
        <v/>
      </c>
      <c r="H261" s="288" t="str">
        <f>IF(Table1[[#This Row],[h_No. Invoice :]]="","",CONCATENATE("AM"," ",Table1[[#This Row],[h_No. Invoice :]]))</f>
        <v/>
      </c>
      <c r="I261" s="289" t="str">
        <f>CONCATENATE(UPPER(Table1[[#This Row],[h_Kode Sales :_1]])," ",Table1[[#This Row],[h_Kode Sales :_2]])</f>
        <v xml:space="preserve"> </v>
      </c>
      <c r="J261" s="288" t="str">
        <f>IF(Table1[[#This Row],[h_toko]]="","",INDEX(Table2[e],IF(Table1[[#This Row],[h_toko]]="","",MATCH(Table1[[#This Row],[h_toko]],Table2[a],0)),))</f>
        <v/>
      </c>
      <c r="O261" s="288" t="str">
        <f>IF(Table1[[#This Row],[h_Item Description]]="","",INDEX([1]!db[NB PAJAK],MATCH(Table1[[#This Row],[h_Item Description]],[1]!db[kode],0)))</f>
        <v/>
      </c>
      <c r="Q261" s="284"/>
      <c r="R261" s="285"/>
      <c r="T261" s="284" t="str">
        <f>Table1[[#This Row],[h_hargasetelahdiskon]]</f>
        <v/>
      </c>
      <c r="W261" s="288" t="str">
        <f ca="1">IF(Table1[[#This Row],[Item Description]]="","",IF(Table1[[#This Row],[//]]="",INDIRECT(ADDRESS(ROW()-1,COLUMN())),Table1[[#This Row],[//]]))</f>
        <v/>
      </c>
      <c r="X261" s="288" t="str">
        <f ca="1">IF(Table1[[#This Row],[h_id]]="","",COUNTIF(Table1[h_id],Table1[[#This Row],[h_id]]))</f>
        <v/>
      </c>
      <c r="Y261" s="284" t="str">
        <f>IF(Table1[Item Description]="","",Table1[[#This Row],[Qty]]*Table1[[#This Row],[Unit Price]])</f>
        <v/>
      </c>
      <c r="Z261" s="284" t="str">
        <f>IF(Table1[[#This Row],[h_hargasebelumdiskon]]="","",IF(Table1[[#This Row],[Disc 1]]="",0,Table1[[#This Row],[h_hargasebelumdiskon]]*Table1[[#This Row],[Disc 1]]))</f>
        <v/>
      </c>
      <c r="AA261" s="284" t="str">
        <f>IF(Table1[[#This Row],[h_hargasebelumdiskon]]="","",IF(Table1[[#This Row],[Disc 2]]="",0,(Table1[[#This Row],[h_hargasebelumdiskon]]-Table1[[#This Row],[h_disc 1]])*Table1[[#This Row],[Disc 2]]))</f>
        <v/>
      </c>
      <c r="AB261" s="284" t="str">
        <f>IF(Table1[Item Description]="","",Table1[[#This Row],[h_disc 1]]+Table1[[#This Row],[h_disc 2]])</f>
        <v/>
      </c>
      <c r="AC261" s="284" t="str">
        <f>IF(Table1[Item Description]="","",Table1[[#This Row],[h_hargasebelumdiskon]]-Table1[[#This Row],[h_diskon]])</f>
        <v/>
      </c>
      <c r="AD261" s="284" t="str">
        <f>IF(Table1[//]="","",SUMIF(Table1[h_id],Table1[h_id],Table1[h_hargasetelahdiskon]))</f>
        <v/>
      </c>
      <c r="AE261" s="284"/>
      <c r="AF261" s="284" t="str">
        <f>Table1[[#This Row],[Item Description]]&amp;Table1[[#This Row],[Unit]]&amp;Table1[[#This Row],[Unit Price]]</f>
        <v/>
      </c>
    </row>
    <row r="262" spans="1:32" x14ac:dyDescent="0.25">
      <c r="A262" s="288" t="str">
        <f>IF(Table1[[#This Row],[No. Invoice :]]="","",ROW())</f>
        <v/>
      </c>
      <c r="B262" s="288" t="str">
        <f>IF(Table1[h_Kode Sales :_1]="","",B$1+COUNT(B$2:B261))</f>
        <v/>
      </c>
      <c r="C262" s="282" t="str">
        <f>IF(Table1[[#This Row],[H_TGL]]="","",Table1[[#This Row],[H_TGL]]+C$1-1)</f>
        <v/>
      </c>
      <c r="H262" s="288" t="str">
        <f>IF(Table1[[#This Row],[h_No. Invoice :]]="","",CONCATENATE("AM"," ",Table1[[#This Row],[h_No. Invoice :]]))</f>
        <v/>
      </c>
      <c r="I262" s="289" t="str">
        <f>CONCATENATE(UPPER(Table1[[#This Row],[h_Kode Sales :_1]])," ",Table1[[#This Row],[h_Kode Sales :_2]])</f>
        <v xml:space="preserve"> </v>
      </c>
      <c r="J262" s="288" t="str">
        <f>IF(Table1[[#This Row],[h_toko]]="","",INDEX(Table2[e],IF(Table1[[#This Row],[h_toko]]="","",MATCH(Table1[[#This Row],[h_toko]],Table2[a],0)),))</f>
        <v/>
      </c>
      <c r="O262" s="288" t="str">
        <f>IF(Table1[[#This Row],[h_Item Description]]="","",INDEX([1]!db[NB PAJAK],MATCH(Table1[[#This Row],[h_Item Description]],[1]!db[kode],0)))</f>
        <v/>
      </c>
      <c r="Q262" s="284"/>
      <c r="R262" s="285"/>
      <c r="T262" s="284" t="str">
        <f>Table1[[#This Row],[h_hargasetelahdiskon]]</f>
        <v/>
      </c>
      <c r="W262" s="288" t="str">
        <f ca="1">IF(Table1[[#This Row],[Item Description]]="","",IF(Table1[[#This Row],[//]]="",INDIRECT(ADDRESS(ROW()-1,COLUMN())),Table1[[#This Row],[//]]))</f>
        <v/>
      </c>
      <c r="X262" s="288" t="str">
        <f ca="1">IF(Table1[[#This Row],[h_id]]="","",COUNTIF(Table1[h_id],Table1[[#This Row],[h_id]]))</f>
        <v/>
      </c>
      <c r="Y262" s="284" t="str">
        <f>IF(Table1[Item Description]="","",Table1[[#This Row],[Qty]]*Table1[[#This Row],[Unit Price]])</f>
        <v/>
      </c>
      <c r="Z262" s="284" t="str">
        <f>IF(Table1[[#This Row],[h_hargasebelumdiskon]]="","",IF(Table1[[#This Row],[Disc 1]]="",0,Table1[[#This Row],[h_hargasebelumdiskon]]*Table1[[#This Row],[Disc 1]]))</f>
        <v/>
      </c>
      <c r="AA262" s="284" t="str">
        <f>IF(Table1[[#This Row],[h_hargasebelumdiskon]]="","",IF(Table1[[#This Row],[Disc 2]]="",0,(Table1[[#This Row],[h_hargasebelumdiskon]]-Table1[[#This Row],[h_disc 1]])*Table1[[#This Row],[Disc 2]]))</f>
        <v/>
      </c>
      <c r="AB262" s="284" t="str">
        <f>IF(Table1[Item Description]="","",Table1[[#This Row],[h_disc 1]]+Table1[[#This Row],[h_disc 2]])</f>
        <v/>
      </c>
      <c r="AC262" s="284" t="str">
        <f>IF(Table1[Item Description]="","",Table1[[#This Row],[h_hargasebelumdiskon]]-Table1[[#This Row],[h_diskon]])</f>
        <v/>
      </c>
      <c r="AD262" s="284" t="str">
        <f>IF(Table1[//]="","",SUMIF(Table1[h_id],Table1[h_id],Table1[h_hargasetelahdiskon]))</f>
        <v/>
      </c>
      <c r="AE262" s="284"/>
      <c r="AF262" s="284" t="str">
        <f>Table1[[#This Row],[Item Description]]&amp;Table1[[#This Row],[Unit]]&amp;Table1[[#This Row],[Unit Price]]</f>
        <v/>
      </c>
    </row>
    <row r="263" spans="1:32" x14ac:dyDescent="0.25">
      <c r="A263" s="288"/>
      <c r="B263" s="288"/>
      <c r="H263" s="288"/>
      <c r="I263" s="289"/>
      <c r="J263" s="288"/>
      <c r="O263" s="288"/>
      <c r="Q263" s="284"/>
      <c r="R263" s="285"/>
      <c r="T263" s="284"/>
      <c r="W263" s="288"/>
      <c r="X263" s="288"/>
      <c r="Y263" s="284"/>
      <c r="Z263" s="284"/>
      <c r="AA263" s="284"/>
      <c r="AE263" s="284"/>
      <c r="AF263" s="28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abSelected="1" topLeftCell="C7" zoomScaleNormal="100" workbookViewId="0">
      <selection activeCell="A29" sqref="A29"/>
    </sheetView>
  </sheetViews>
  <sheetFormatPr defaultRowHeight="15" x14ac:dyDescent="0.25"/>
  <cols>
    <col min="1" max="1" width="13.140625" customWidth="1"/>
    <col min="2" max="2" width="6" customWidth="1"/>
    <col min="3" max="3" width="5.28515625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4.28515625" style="87" customWidth="1"/>
    <col min="9" max="9" width="13.28515625" style="87" customWidth="1"/>
    <col min="10" max="10" width="14.28515625" style="87" customWidth="1"/>
    <col min="11" max="11" width="13.28515625" style="87" customWidth="1"/>
    <col min="12" max="12" width="14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>COUNT(Table1[//])</f>
        <v>33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363730728.5</v>
      </c>
    </row>
    <row r="5" spans="1:26" x14ac:dyDescent="0.25">
      <c r="A5" s="292">
        <v>3</v>
      </c>
      <c r="C5">
        <f t="shared" ref="C5:C36" si="0">IF(ROW()-(COUNTBLANK($C$1:$C$3)+1)&lt;=jNota,A5,"")</f>
        <v>3</v>
      </c>
      <c r="D5" t="str">
        <f>IF(pajak[[#This Row],[//]]="","",INDEX(Table1[No. Invoice :],pajak[//]-offset))</f>
        <v>AM 23070001</v>
      </c>
      <c r="E5" s="88">
        <f>IF(pajak[[#This Row],[//]]="","",INDEX(Table1[Tgl Invoice :],pajak[//]-offset))</f>
        <v>45111</v>
      </c>
      <c r="F5" t="str">
        <f>IF(pajak[[#This Row],[//]]="","",INDEX(Table1[Kode Sales :],pajak[//]-offset))</f>
        <v>KO 4721</v>
      </c>
      <c r="G5" t="str">
        <f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>IF(pajak[[#This Row],[//]]="","",INDEX(Table1[pembuat nota :],pajak[//]-offset))</f>
        <v>RISMA / YO</v>
      </c>
      <c r="N5" s="85" t="str">
        <f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36045387.509009004</v>
      </c>
    </row>
    <row r="6" spans="1:26" x14ac:dyDescent="0.25">
      <c r="A6" s="292">
        <v>6</v>
      </c>
      <c r="C6">
        <f t="shared" si="0"/>
        <v>6</v>
      </c>
      <c r="D6" t="str">
        <f>IF(pajak[[#This Row],[//]]="","",INDEX(Table1[No. Invoice :],pajak[//]-offset))</f>
        <v>AM 23070002</v>
      </c>
      <c r="E6" s="88">
        <f>IF(pajak[[#This Row],[//]]="","",INDEX(Table1[Tgl Invoice :],pajak[//]-offset))</f>
        <v>45112</v>
      </c>
      <c r="F6" t="str">
        <f>IF(pajak[[#This Row],[//]]="","",INDEX(Table1[Kode Sales :],pajak[//]-offset))</f>
        <v>G 4920</v>
      </c>
      <c r="G6" t="str">
        <f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>IF(pajak[[#This Row],[//]]="","",INDEX(Table1[pembuat nota :],pajak[//]-offset))</f>
        <v>NOVI / YO</v>
      </c>
      <c r="N6" s="85" t="str">
        <f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36045387.509009004</v>
      </c>
    </row>
    <row r="7" spans="1:26" x14ac:dyDescent="0.25">
      <c r="A7" s="292">
        <v>9</v>
      </c>
      <c r="C7">
        <f t="shared" si="0"/>
        <v>9</v>
      </c>
      <c r="D7" t="str">
        <f>IF(pajak[[#This Row],[//]]="","",INDEX(Table1[No. Invoice :],pajak[//]-offset))</f>
        <v>AM 23070003</v>
      </c>
      <c r="E7" s="88">
        <f>IF(pajak[[#This Row],[//]]="","",INDEX(Table1[Tgl Invoice :],pajak[//]-offset))</f>
        <v>45113</v>
      </c>
      <c r="F7" t="str">
        <f>IF(pajak[[#This Row],[//]]="","",INDEX(Table1[Kode Sales :],pajak[//]-offset))</f>
        <v>KO 4928</v>
      </c>
      <c r="G7" t="str">
        <f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si="0"/>
        <v>13</v>
      </c>
      <c r="D8" t="str">
        <f>IF(pajak[[#This Row],[//]]="","",INDEX(Table1[No. Invoice :],pajak[//]-offset))</f>
        <v>AM 23070004</v>
      </c>
      <c r="E8" s="88">
        <f>IF(pajak[[#This Row],[//]]="","",INDEX(Table1[Tgl Invoice :],pajak[//]-offset))</f>
        <v>45113</v>
      </c>
      <c r="F8" t="str">
        <f>IF(pajak[[#This Row],[//]]="","",INDEX(Table1[Kode Sales :],pajak[//]-offset))</f>
        <v>KO 4861</v>
      </c>
      <c r="G8" t="str">
        <f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si="0"/>
        <v>20</v>
      </c>
      <c r="D9" t="str">
        <f>IF(pajak[[#This Row],[//]]="","",INDEX(Table1[No. Invoice :],pajak[//]-offset))</f>
        <v>AM 23070005</v>
      </c>
      <c r="E9" s="88">
        <f>IF(pajak[[#This Row],[//]]="","",INDEX(Table1[Tgl Invoice :],pajak[//]-offset))</f>
        <v>45113</v>
      </c>
      <c r="F9" t="str">
        <f>IF(pajak[[#This Row],[//]]="","",INDEX(Table1[Kode Sales :],pajak[//]-offset))</f>
        <v>KO 4731</v>
      </c>
      <c r="G9" t="str">
        <f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>IF(pajak[[#This Row],[//]]="","",INDEX(Table1[pembuat nota :],pajak[//]-offset))</f>
        <v>RISMA / CONDRO</v>
      </c>
      <c r="N9" s="85" t="str">
        <f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si="0"/>
        <v>25</v>
      </c>
      <c r="D10" t="str">
        <f>IF(pajak[[#This Row],[//]]="","",INDEX(Table1[No. Invoice :],pajak[//]-offset))</f>
        <v>AM 23070006</v>
      </c>
      <c r="E10" s="88">
        <f>IF(pajak[[#This Row],[//]]="","",INDEX(Table1[Tgl Invoice :],pajak[//]-offset))</f>
        <v>45113</v>
      </c>
      <c r="F10" t="str">
        <f>IF(pajak[[#This Row],[//]]="","",INDEX(Table1[Kode Sales :],pajak[//]-offset))</f>
        <v>KO 4923</v>
      </c>
      <c r="G10" t="str">
        <f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si="0"/>
        <v>28</v>
      </c>
      <c r="D11" t="str">
        <f>IF(pajak[[#This Row],[//]]="","",INDEX(Table1[No. Invoice :],pajak[//]-offset))</f>
        <v>AM 23070007</v>
      </c>
      <c r="E11" s="88">
        <f>IF(pajak[[#This Row],[//]]="","",INDEX(Table1[Tgl Invoice :],pajak[//]-offset))</f>
        <v>45114</v>
      </c>
      <c r="F11" t="str">
        <f>IF(pajak[[#This Row],[//]]="","",INDEX(Table1[Kode Sales :],pajak[//]-offset))</f>
        <v>G 4866</v>
      </c>
      <c r="G11" t="str">
        <f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si="0"/>
        <v>30</v>
      </c>
      <c r="D12" t="str">
        <f>IF(pajak[[#This Row],[//]]="","",INDEX(Table1[No. Invoice :],pajak[//]-offset))</f>
        <v>AM 23070008</v>
      </c>
      <c r="E12" s="88">
        <f>IF(pajak[[#This Row],[//]]="","",INDEX(Table1[Tgl Invoice :],pajak[//]-offset))</f>
        <v>45115</v>
      </c>
      <c r="F12" t="str">
        <f>IF(pajak[[#This Row],[//]]="","",INDEX(Table1[Kode Sales :],pajak[//]-offset))</f>
        <v>KO 4871</v>
      </c>
      <c r="G12" t="str">
        <f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si="0"/>
        <v>32</v>
      </c>
      <c r="D13" t="str">
        <f>IF(pajak[[#This Row],[//]]="","",INDEX(Table1[No. Invoice :],pajak[//]-offset))</f>
        <v>AM 23070009</v>
      </c>
      <c r="E13" s="88">
        <f>IF(pajak[[#This Row],[//]]="","",INDEX(Table1[Tgl Invoice :],pajak[//]-offset))</f>
        <v>45115</v>
      </c>
      <c r="F13" t="str">
        <f>IF(pajak[[#This Row],[//]]="","",INDEX(Table1[Kode Sales :],pajak[//]-offset))</f>
        <v>G 4944</v>
      </c>
      <c r="G13" t="str">
        <f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>IF(pajak[[#This Row],[//]]="","",INDEX(Table1[pembuat nota :],pajak[//]-offset))</f>
        <v>NOVI / CONDRO</v>
      </c>
      <c r="N13" s="85" t="str">
        <f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si="0"/>
        <v>34</v>
      </c>
      <c r="D14" t="str">
        <f>IF(pajak[[#This Row],[//]]="","",INDEX(Table1[No. Invoice :],pajak[//]-offset))</f>
        <v>AM 23070010</v>
      </c>
      <c r="E14" s="88">
        <f>IF(pajak[[#This Row],[//]]="","",INDEX(Table1[Tgl Invoice :],pajak[//]-offset))</f>
        <v>45115</v>
      </c>
      <c r="F14" s="85" t="str">
        <f>IF(pajak[[#This Row],[//]]="","",INDEX(Table1[Kode Sales :],pajak[//]-offset))</f>
        <v>KO 4949</v>
      </c>
      <c r="G14" s="85" t="str">
        <f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si="0"/>
        <v>40</v>
      </c>
      <c r="D15" t="str">
        <f>IF(pajak[[#This Row],[//]]="","",INDEX(Table1[No. Invoice :],pajak[//]-offset))</f>
        <v>AM 23070011</v>
      </c>
      <c r="E15" s="88">
        <f>IF(pajak[[#This Row],[//]]="","",INDEX(Table1[Tgl Invoice :],pajak[//]-offset))</f>
        <v>45117</v>
      </c>
      <c r="F15" s="85" t="str">
        <f>IF(pajak[[#This Row],[//]]="","",INDEX(Table1[Kode Sales :],pajak[//]-offset))</f>
        <v>G 4927</v>
      </c>
      <c r="G15" s="85" t="str">
        <f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si="0"/>
        <v>42</v>
      </c>
      <c r="D16" t="str">
        <f>IF(pajak[[#This Row],[//]]="","",INDEX(Table1[No. Invoice :],pajak[//]-offset))</f>
        <v>AM 23070012</v>
      </c>
      <c r="E16" s="88">
        <f>IF(pajak[[#This Row],[//]]="","",INDEX(Table1[Tgl Invoice :],pajak[//]-offset))</f>
        <v>45117</v>
      </c>
      <c r="F16" s="85" t="str">
        <f>IF(pajak[[#This Row],[//]]="","",INDEX(Table1[Kode Sales :],pajak[//]-offset))</f>
        <v>KO 4823</v>
      </c>
      <c r="G16" s="85" t="str">
        <f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si="0"/>
        <v>49</v>
      </c>
      <c r="D17" t="str">
        <f>IF(pajak[[#This Row],[//]]="","",INDEX(Table1[No. Invoice :],pajak[//]-offset))</f>
        <v>AM 23070013</v>
      </c>
      <c r="E17" s="88">
        <f>IF(pajak[[#This Row],[//]]="","",INDEX(Table1[Tgl Invoice :],pajak[//]-offset))</f>
        <v>45117</v>
      </c>
      <c r="F17" s="85" t="str">
        <f>IF(pajak[[#This Row],[//]]="","",INDEX(Table1[Kode Sales :],pajak[//]-offset))</f>
        <v>KO 4883</v>
      </c>
      <c r="G17" s="85" t="str">
        <f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si="0"/>
        <v>51</v>
      </c>
      <c r="D18" t="str">
        <f>IF(pajak[[#This Row],[//]]="","",INDEX(Table1[No. Invoice :],pajak[//]-offset))</f>
        <v>AM 23070014</v>
      </c>
      <c r="E18" s="88">
        <f>IF(pajak[[#This Row],[//]]="","",INDEX(Table1[Tgl Invoice :],pajak[//]-offset))</f>
        <v>45118</v>
      </c>
      <c r="F18" s="85" t="str">
        <f>IF(pajak[[#This Row],[//]]="","",INDEX(Table1[Kode Sales :],pajak[//]-offset))</f>
        <v>KO 4888</v>
      </c>
      <c r="G18" s="85" t="str">
        <f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si="0"/>
        <v>54</v>
      </c>
      <c r="D19" t="str">
        <f>IF(pajak[[#This Row],[//]]="","",INDEX(Table1[No. Invoice :],pajak[//]-offset))</f>
        <v>AM 23070015</v>
      </c>
      <c r="E19" s="88">
        <f>IF(pajak[[#This Row],[//]]="","",INDEX(Table1[Tgl Invoice :],pajak[//]-offset))</f>
        <v>45118</v>
      </c>
      <c r="F19" s="85" t="str">
        <f>IF(pajak[[#This Row],[//]]="","",INDEX(Table1[Kode Sales :],pajak[//]-offset))</f>
        <v>KO 4892</v>
      </c>
      <c r="G19" s="85" t="str">
        <f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si="0"/>
        <v>57</v>
      </c>
      <c r="D20" t="str">
        <f>IF(pajak[[#This Row],[//]]="","",INDEX(Table1[No. Invoice :],pajak[//]-offset))</f>
        <v>AM 23070016</v>
      </c>
      <c r="E20" s="88">
        <f>IF(pajak[[#This Row],[//]]="","",INDEX(Table1[Tgl Invoice :],pajak[//]-offset))</f>
        <v>45118</v>
      </c>
      <c r="F20" s="85" t="str">
        <f>IF(pajak[[#This Row],[//]]="","",INDEX(Table1[Kode Sales :],pajak[//]-offset))</f>
        <v>G 4963</v>
      </c>
      <c r="G20" s="85" t="str">
        <f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si="0"/>
        <v>59</v>
      </c>
      <c r="D21" t="str">
        <f>IF(pajak[[#This Row],[//]]="","",INDEX(Table1[No. Invoice :],pajak[//]-offset))</f>
        <v>AM 23070017</v>
      </c>
      <c r="E21" s="88">
        <f>IF(pajak[[#This Row],[//]]="","",INDEX(Table1[Tgl Invoice :],pajak[//]-offset))</f>
        <v>45119</v>
      </c>
      <c r="F21" s="85" t="str">
        <f>IF(pajak[[#This Row],[//]]="","",INDEX(Table1[Kode Sales :],pajak[//]-offset))</f>
        <v>KO 1295</v>
      </c>
      <c r="G21" s="85" t="str">
        <f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si="0"/>
        <v>66</v>
      </c>
      <c r="D22" t="str">
        <f>IF(pajak[[#This Row],[//]]="","",INDEX(Table1[No. Invoice :],pajak[//]-offset))</f>
        <v>AM 23070018</v>
      </c>
      <c r="E22" s="88">
        <f>IF(pajak[[#This Row],[//]]="","",INDEX(Table1[Tgl Invoice :],pajak[//]-offset))</f>
        <v>45119</v>
      </c>
      <c r="F22" s="85" t="str">
        <f>IF(pajak[[#This Row],[//]]="","",INDEX(Table1[Kode Sales :],pajak[//]-offset))</f>
        <v>KO 4897</v>
      </c>
      <c r="G22" s="85" t="str">
        <f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>IF(pajak[[#This Row],[//]]="","",INDEX(Table1[pembuat nota :],pajak[//]-offset))</f>
        <v>NOVI / CONDRO</v>
      </c>
      <c r="N22" s="85" t="str">
        <f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si="0"/>
        <v>71</v>
      </c>
      <c r="D23" t="str">
        <f>IF(pajak[[#This Row],[//]]="","",INDEX(Table1[No. Invoice :],pajak[//]-offset))</f>
        <v>AM 23070019</v>
      </c>
      <c r="E23" s="88">
        <f>IF(pajak[[#This Row],[//]]="","",INDEX(Table1[Tgl Invoice :],pajak[//]-offset))</f>
        <v>45121</v>
      </c>
      <c r="F23" s="85" t="str">
        <f>IF(pajak[[#This Row],[//]]="","",INDEX(Table1[Kode Sales :],pajak[//]-offset))</f>
        <v>KO 4899</v>
      </c>
      <c r="G23" s="85" t="str">
        <f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>IF(pajak[[#This Row],[//]]="","",INDEX(Table1[pembuat nota :],pajak[//]-offset))</f>
        <v>NOVI / CONDRO</v>
      </c>
      <c r="N23" s="85" t="str">
        <f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si="0"/>
        <v>74</v>
      </c>
      <c r="D24" s="85" t="str">
        <f>IF(pajak[[#This Row],[//]]="","",INDEX(Table1[No. Invoice :],pajak[//]-offset))</f>
        <v>AM 23070020</v>
      </c>
      <c r="E24" s="88">
        <f>IF(pajak[[#This Row],[//]]="","",INDEX(Table1[Tgl Invoice :],pajak[//]-offset))</f>
        <v>45121</v>
      </c>
      <c r="F24" s="85" t="str">
        <f>IF(pajak[[#This Row],[//]]="","",INDEX(Table1[Kode Sales :],pajak[//]-offset))</f>
        <v>KO 4980</v>
      </c>
      <c r="G24" s="85" t="str">
        <f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>IF(pajak[[#This Row],[//]]="","",INDEX(Table1[pembuat nota :],pajak[//]-offset))</f>
        <v>NOVI / CONDRO</v>
      </c>
      <c r="N24" s="85" t="str">
        <f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si="0"/>
        <v>78</v>
      </c>
      <c r="D25" s="85" t="str">
        <f>IF(pajak[[#This Row],[//]]="","",INDEX(Table1[No. Invoice :],pajak[//]-offset))</f>
        <v>AM 23070021</v>
      </c>
      <c r="E25" s="88">
        <f>IF(pajak[[#This Row],[//]]="","",INDEX(Table1[Tgl Invoice :],pajak[//]-offset))</f>
        <v>45114</v>
      </c>
      <c r="F25" s="85" t="str">
        <f>IF(pajak[[#This Row],[//]]="","",INDEX(Table1[Kode Sales :],pajak[//]-offset))</f>
        <v>KO 4817</v>
      </c>
      <c r="G25" s="85" t="str">
        <f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>IF(pajak[[#This Row],[//]]="","",INDEX(Table1[pembuat nota :],pajak[//]-offset))</f>
        <v>NOVI / CONDRO</v>
      </c>
      <c r="N25" s="85" t="str">
        <f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si="0"/>
        <v>80</v>
      </c>
      <c r="D26" s="85" t="str">
        <f>IF(pajak[[#This Row],[//]]="","",INDEX(Table1[No. Invoice :],pajak[//]-offset))</f>
        <v>AM 23070022</v>
      </c>
      <c r="E26" s="88">
        <f>IF(pajak[[#This Row],[//]]="","",INDEX(Table1[Tgl Invoice :],pajak[//]-offset))</f>
        <v>45122</v>
      </c>
      <c r="F26" s="85" t="str">
        <f>IF(pajak[[#This Row],[//]]="","",INDEX(Table1[Kode Sales :],pajak[//]-offset))</f>
        <v>G 2359</v>
      </c>
      <c r="G26" s="85" t="str">
        <f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si="0"/>
        <v>85</v>
      </c>
      <c r="D27" s="85" t="str">
        <f>IF(pajak[[#This Row],[//]]="","",INDEX(Table1[No. Invoice :],pajak[//]-offset))</f>
        <v>AM 23070023</v>
      </c>
      <c r="E27" s="88">
        <f>IF(pajak[[#This Row],[//]]="","",INDEX(Table1[Tgl Invoice :],pajak[//]-offset))</f>
        <v>45122</v>
      </c>
      <c r="F27" s="85" t="str">
        <f>IF(pajak[[#This Row],[//]]="","",INDEX(Table1[Kode Sales :],pajak[//]-offset))</f>
        <v>KO 2366</v>
      </c>
      <c r="G27" s="85" t="str">
        <f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>
        <v>87</v>
      </c>
      <c r="C28" s="85">
        <f t="shared" si="0"/>
        <v>87</v>
      </c>
      <c r="D28" s="85" t="str">
        <f>IF(pajak[[#This Row],[//]]="","",INDEX(Table1[No. Invoice :],pajak[//]-offset))</f>
        <v>AM 23070024</v>
      </c>
      <c r="E28" s="88">
        <f>IF(pajak[[#This Row],[//]]="","",INDEX(Table1[Tgl Invoice :],pajak[//]-offset))</f>
        <v>45122</v>
      </c>
      <c r="F28" s="85" t="str">
        <f>IF(pajak[[#This Row],[//]]="","",INDEX(Table1[Kode Sales :],pajak[//]-offset))</f>
        <v>G 4964</v>
      </c>
      <c r="G28" s="85" t="str">
        <f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>IF(pajak[[#This Row],[//]]="","",INDEX(Table1[pembuat nota :],pajak[//]-offset))</f>
        <v>NOVI / CONDRO</v>
      </c>
      <c r="N28" s="85" t="str">
        <f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e">
        <f ca="1">IF(Table4[[#This Row],[AM]]&amp;" "&amp;Table4[[#This Row],[---]]=INDIRECT("pajak[@["&amp;Table4[#Headers]&amp;"]]"),MATCH(Table4[[#This Row],[---]],INDIRECT($3:$3),0))</f>
        <v>#REF!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>
        <v>89</v>
      </c>
      <c r="C29" s="85">
        <f t="shared" si="0"/>
        <v>89</v>
      </c>
      <c r="D29" s="85" t="str">
        <f>IF(pajak[[#This Row],[//]]="","",INDEX(Table1[No. Invoice :],pajak[//]-offset))</f>
        <v>AM 23070025</v>
      </c>
      <c r="E29" s="88">
        <f>IF(pajak[[#This Row],[//]]="","",INDEX(Table1[Tgl Invoice :],pajak[//]-offset))</f>
        <v>45124</v>
      </c>
      <c r="F29" s="85" t="str">
        <f>IF(pajak[[#This Row],[//]]="","",INDEX(Table1[Kode Sales :],pajak[//]-offset))</f>
        <v>KO 4993</v>
      </c>
      <c r="G29" s="85" t="str">
        <f>IF(pajak[[#This Row],[//]]="","",INDEX(Table1[Toko],pajak[//]-offset))</f>
        <v>CV PELITA JAYA (ANUGERAH SEJAHTERA) PURWOKERTO</v>
      </c>
      <c r="H29" s="87">
        <f ca="1">IF(pajak[[#This Row],[//]]="","",SUMIF(Table1[h_id],pajak[[#This Row],[//]],Table1[h_hargasebelumdiskon]))</f>
        <v>9391200</v>
      </c>
      <c r="I29" s="87">
        <f ca="1">IF(pajak[[#This Row],[//]]="","",SUMIF(Table1[h_id],pajak[[#This Row],[//]],Table1[h_diskon]))</f>
        <v>1173900</v>
      </c>
      <c r="J29" s="87">
        <f ca="1">IF(pajak[[#This Row],[//]]="","",SUMIF(Table1[h_id],pajak[[#This Row],[//]],Table1[h_hargasetelahdiskon]))</f>
        <v>8217300</v>
      </c>
      <c r="K29" s="87">
        <f ca="1">IF(pajak[//]="","",pajak[[#This Row],[Sub Total]]/1.11*11%)</f>
        <v>814327.02702702698</v>
      </c>
      <c r="L29" s="87">
        <f ca="1">pajak[[#This Row],[Sub Total]]</f>
        <v>8217300</v>
      </c>
      <c r="M29" s="85" t="str">
        <f>IF(pajak[[#This Row],[//]]="","",INDEX(Table1[pembuat nota :],pajak[//]-offset))</f>
        <v>NOVI / YO</v>
      </c>
      <c r="N29" s="85" t="str">
        <f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e">
        <f ca="1">IF(Table4[[#This Row],[AM]]&amp;" "&amp;Table4[[#This Row],[---]]=INDIRECT("pajak[@["&amp;Table4[#Headers]&amp;"]]"),MATCH(Table4[[#This Row],[---]],INDIRECT($3:$3),0))</f>
        <v>#REF!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A30" s="292">
        <v>92</v>
      </c>
      <c r="C30" s="85">
        <f t="shared" si="0"/>
        <v>92</v>
      </c>
      <c r="D30" s="85" t="str">
        <f>IF(pajak[[#This Row],[//]]="","",INDEX(Table1[No. Invoice :],pajak[//]-offset))</f>
        <v>AM 23070026</v>
      </c>
      <c r="E30" s="88">
        <f>IF(pajak[[#This Row],[//]]="","",INDEX(Table1[Tgl Invoice :],pajak[//]-offset))</f>
        <v>45127</v>
      </c>
      <c r="F30" s="85" t="str">
        <f>IF(pajak[[#This Row],[//]]="","",INDEX(Table1[Kode Sales :],pajak[//]-offset))</f>
        <v>G 2378</v>
      </c>
      <c r="G30" s="85" t="str">
        <f>IF(pajak[[#This Row],[//]]="","",INDEX(Table1[Toko],pajak[//]-offset))</f>
        <v>LILY JULIAWATI (REJO AGUNG) JOMBANG</v>
      </c>
      <c r="H30" s="87">
        <f ca="1">IF(pajak[[#This Row],[//]]="","",SUMIF(Table1[h_id],pajak[[#This Row],[//]],Table1[h_hargasebelumdiskon]))</f>
        <v>32130000</v>
      </c>
      <c r="I30" s="87">
        <f ca="1">IF(pajak[[#This Row],[//]]="","",SUMIF(Table1[h_id],pajak[[#This Row],[//]],Table1[h_diskon]))</f>
        <v>4016250</v>
      </c>
      <c r="J30" s="87">
        <f ca="1">IF(pajak[[#This Row],[//]]="","",SUMIF(Table1[h_id],pajak[[#This Row],[//]],Table1[h_hargasetelahdiskon]))</f>
        <v>28113750</v>
      </c>
      <c r="K30" s="87">
        <f ca="1">IF(pajak[//]="","",pajak[[#This Row],[Sub Total]]/1.11*11%)</f>
        <v>2786047.297297297</v>
      </c>
      <c r="L30" s="87">
        <f ca="1">pajak[[#This Row],[Sub Total]]</f>
        <v>28113750</v>
      </c>
      <c r="M30" s="85" t="str">
        <f>IF(pajak[[#This Row],[//]]="","",INDEX(Table1[pembuat nota :],pajak[//]-offset))</f>
        <v>NOVI / CONDRO</v>
      </c>
      <c r="N30" s="85" t="str">
        <f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e">
        <f ca="1">IF(Table4[[#This Row],[AM]]&amp;" "&amp;Table4[[#This Row],[---]]=INDIRECT("pajak[@["&amp;Table4[#Headers]&amp;"]]"),MATCH(Table4[[#This Row],[---]],INDIRECT($3:$3),0))</f>
        <v>#REF!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A31" s="292">
        <v>95</v>
      </c>
      <c r="C31" s="85">
        <f t="shared" si="0"/>
        <v>95</v>
      </c>
      <c r="D31" s="85" t="str">
        <f>IF(pajak[[#This Row],[//]]="","",INDEX(Table1[No. Invoice :],pajak[//]-offset))</f>
        <v>AM 23070027</v>
      </c>
      <c r="E31" s="88">
        <f>IF(pajak[[#This Row],[//]]="","",INDEX(Table1[Tgl Invoice :],pajak[//]-offset))</f>
        <v>45127</v>
      </c>
      <c r="F31" s="85" t="str">
        <f>IF(pajak[[#This Row],[//]]="","",INDEX(Table1[Kode Sales :],pajak[//]-offset))</f>
        <v>KO 4835</v>
      </c>
      <c r="G31" s="85" t="str">
        <f>IF(pajak[[#This Row],[//]]="","",INDEX(Table1[Toko],pajak[//]-offset))</f>
        <v>CV LANCAR JAYA SENTOSA MALANG</v>
      </c>
      <c r="H31" s="87">
        <f ca="1">IF(pajak[[#This Row],[//]]="","",SUMIF(Table1[h_id],pajak[[#This Row],[//]],Table1[h_hargasebelumdiskon]))</f>
        <v>9804000</v>
      </c>
      <c r="I31" s="87">
        <f ca="1">IF(pajak[[#This Row],[//]]="","",SUMIF(Table1[h_id],pajak[[#This Row],[//]],Table1[h_diskon]))</f>
        <v>1225500</v>
      </c>
      <c r="J31" s="87">
        <f ca="1">IF(pajak[[#This Row],[//]]="","",SUMIF(Table1[h_id],pajak[[#This Row],[//]],Table1[h_hargasetelahdiskon]))</f>
        <v>8578500</v>
      </c>
      <c r="K31" s="87">
        <f ca="1">IF(pajak[//]="","",pajak[[#This Row],[Sub Total]]/1.11*11%)</f>
        <v>850121.62162162154</v>
      </c>
      <c r="L31" s="87">
        <f ca="1">pajak[[#This Row],[Sub Total]]</f>
        <v>8578500</v>
      </c>
      <c r="M31" s="85" t="str">
        <f>IF(pajak[[#This Row],[//]]="","",INDEX(Table1[pembuat nota :],pajak[//]-offset))</f>
        <v>NOVI / CONDRO</v>
      </c>
      <c r="N31" s="85" t="str">
        <f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e">
        <f ca="1">IF(Table4[[#This Row],[AM]]&amp;" "&amp;Table4[[#This Row],[---]]=INDIRECT("pajak[@["&amp;Table4[#Headers]&amp;"]]"),MATCH(Table4[[#This Row],[---]],INDIRECT($3:$3),0))</f>
        <v>#REF!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A32" s="292">
        <v>98</v>
      </c>
      <c r="C32" s="85">
        <f t="shared" si="0"/>
        <v>98</v>
      </c>
      <c r="D32" s="85" t="str">
        <f>IF(pajak[[#This Row],[//]]="","",INDEX(Table1[No. Invoice :],pajak[//]-offset))</f>
        <v>AM 23070028</v>
      </c>
      <c r="E32" s="88">
        <f>IF(pajak[[#This Row],[//]]="","",INDEX(Table1[Tgl Invoice :],pajak[//]-offset))</f>
        <v>45128</v>
      </c>
      <c r="F32" s="85" t="str">
        <f>IF(pajak[[#This Row],[//]]="","",INDEX(Table1[Kode Sales :],pajak[//]-offset))</f>
        <v>KO 2380</v>
      </c>
      <c r="G32" s="85" t="str">
        <f>IF(pajak[[#This Row],[//]]="","",INDEX(Table1[Toko],pajak[//]-offset))</f>
        <v>CV PELITA JAYA (ANUGERAH SEJAHTERA) PURWOKERTO</v>
      </c>
      <c r="H32" s="87">
        <f ca="1">IF(pajak[[#This Row],[//]]="","",SUMIF(Table1[h_id],pajak[[#This Row],[//]],Table1[h_hargasebelumdiskon]))</f>
        <v>4560000</v>
      </c>
      <c r="I32" s="87">
        <f ca="1">IF(pajak[[#This Row],[//]]="","",SUMIF(Table1[h_id],pajak[[#This Row],[//]],Table1[h_diskon]))</f>
        <v>615600</v>
      </c>
      <c r="J32" s="87">
        <f ca="1">IF(pajak[[#This Row],[//]]="","",SUMIF(Table1[h_id],pajak[[#This Row],[//]],Table1[h_hargasetelahdiskon]))</f>
        <v>3944400</v>
      </c>
      <c r="K32" s="87">
        <f ca="1">IF(pajak[//]="","",pajak[[#This Row],[Sub Total]]/1.11*11%)</f>
        <v>390886.48648648645</v>
      </c>
      <c r="L32" s="87">
        <f ca="1">pajak[[#This Row],[Sub Total]]</f>
        <v>3944400</v>
      </c>
      <c r="M32" s="85" t="str">
        <f>IF(pajak[[#This Row],[//]]="","",INDEX(Table1[pembuat nota :],pajak[//]-offset))</f>
        <v>NOVI / CONDRO</v>
      </c>
      <c r="N32" s="85" t="str">
        <f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e">
        <f ca="1">IF(Table4[[#This Row],[AM]]&amp;" "&amp;Table4[[#This Row],[---]]=INDIRECT("pajak[@["&amp;Table4[#Headers]&amp;"]]"),MATCH(Table4[[#This Row],[---]],INDIRECT($3:$3),0))</f>
        <v>#REF!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1:23" x14ac:dyDescent="0.25">
      <c r="A33" s="292">
        <v>100</v>
      </c>
      <c r="C33" s="85">
        <f t="shared" si="0"/>
        <v>100</v>
      </c>
      <c r="D33" s="85" t="str">
        <f>IF(pajak[[#This Row],[//]]="","",INDEX(Table1[No. Invoice :],pajak[//]-offset))</f>
        <v>AM 23070029</v>
      </c>
      <c r="E33" s="88">
        <f>IF(pajak[[#This Row],[//]]="","",INDEX(Table1[Tgl Invoice :],pajak[//]-offset))</f>
        <v>45129</v>
      </c>
      <c r="F33" s="85" t="str">
        <f>IF(pajak[[#This Row],[//]]="","",INDEX(Table1[Kode Sales :],pajak[//]-offset))</f>
        <v>KO 2388</v>
      </c>
      <c r="G33" s="85" t="str">
        <f>IF(pajak[[#This Row],[//]]="","",INDEX(Table1[Toko],pajak[//]-offset))</f>
        <v>HARNOYO (BENDAN) PEKALONGAN</v>
      </c>
      <c r="H33" s="87">
        <f ca="1">IF(pajak[[#This Row],[//]]="","",SUMIF(Table1[h_id],pajak[[#This Row],[//]],Table1[h_hargasebelumdiskon]))</f>
        <v>7657200</v>
      </c>
      <c r="I33" s="87">
        <f ca="1">IF(pajak[[#This Row],[//]]="","",SUMIF(Table1[h_id],pajak[[#This Row],[//]],Table1[h_diskon]))</f>
        <v>1072008</v>
      </c>
      <c r="J33" s="87">
        <f ca="1">IF(pajak[[#This Row],[//]]="","",SUMIF(Table1[h_id],pajak[[#This Row],[//]],Table1[h_hargasetelahdiskon]))</f>
        <v>6585192</v>
      </c>
      <c r="K33" s="87">
        <f ca="1">IF(pajak[//]="","",pajak[[#This Row],[Sub Total]]/1.11*11%)</f>
        <v>652586.59459459456</v>
      </c>
      <c r="L33" s="87">
        <f ca="1">pajak[[#This Row],[Sub Total]]</f>
        <v>6585192</v>
      </c>
      <c r="M33" s="85" t="str">
        <f>IF(pajak[[#This Row],[//]]="","",INDEX(Table1[pembuat nota :],pajak[//]-offset))</f>
        <v>NOVI / CONDRO</v>
      </c>
      <c r="N33" s="85" t="str">
        <f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e">
        <f ca="1">IF(Table4[[#This Row],[AM]]&amp;" "&amp;Table4[[#This Row],[---]]=INDIRECT("pajak[@["&amp;Table4[#Headers]&amp;"]]"),MATCH(Table4[[#This Row],[---]],INDIRECT($3:$3),0))</f>
        <v>#REF!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1:23" x14ac:dyDescent="0.25">
      <c r="A34" s="292">
        <v>104</v>
      </c>
      <c r="C34" s="85">
        <f t="shared" si="0"/>
        <v>104</v>
      </c>
      <c r="D34" s="85" t="str">
        <f>IF(pajak[[#This Row],[//]]="","",INDEX(Table1[No. Invoice :],pajak[//]-offset))</f>
        <v>AM 23070030</v>
      </c>
      <c r="E34" s="88">
        <f>IF(pajak[[#This Row],[//]]="","",INDEX(Table1[Tgl Invoice :],pajak[//]-offset))</f>
        <v>45131</v>
      </c>
      <c r="F34" s="85" t="str">
        <f>IF(pajak[[#This Row],[//]]="","",INDEX(Table1[Kode Sales :],pajak[//]-offset))</f>
        <v>KO 4840</v>
      </c>
      <c r="G34" s="85" t="str">
        <f>IF(pajak[[#This Row],[//]]="","",INDEX(Table1[Toko],pajak[//]-offset))</f>
        <v>CV LANCAR JAYA SENTOSA MALANG</v>
      </c>
      <c r="H34" s="87">
        <f ca="1">IF(pajak[[#This Row],[//]]="","",SUMIF(Table1[h_id],pajak[[#This Row],[//]],Table1[h_hargasebelumdiskon]))</f>
        <v>8208000</v>
      </c>
      <c r="I34" s="87">
        <f ca="1">IF(pajak[[#This Row],[//]]="","",SUMIF(Table1[h_id],pajak[[#This Row],[//]],Table1[h_diskon]))</f>
        <v>1026000</v>
      </c>
      <c r="J34" s="87">
        <f ca="1">IF(pajak[[#This Row],[//]]="","",SUMIF(Table1[h_id],pajak[[#This Row],[//]],Table1[h_hargasetelahdiskon]))</f>
        <v>7182000</v>
      </c>
      <c r="K34" s="87">
        <f ca="1">IF(pajak[//]="","",pajak[[#This Row],[Sub Total]]/1.11*11%)</f>
        <v>711729.72972972959</v>
      </c>
      <c r="L34" s="87">
        <f ca="1">pajak[[#This Row],[Sub Total]]</f>
        <v>7182000</v>
      </c>
      <c r="M34" s="85" t="str">
        <f>IF(pajak[[#This Row],[//]]="","",INDEX(Table1[pembuat nota :],pajak[//]-offset))</f>
        <v>NOVI / CONDRO</v>
      </c>
      <c r="N34" s="85" t="str">
        <f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e">
        <f ca="1">IF(Table4[[#This Row],[AM]]&amp;" "&amp;Table4[[#This Row],[---]]=INDIRECT("pajak[@["&amp;Table4[#Headers]&amp;"]]"),MATCH(Table4[[#This Row],[---]],INDIRECT($3:$3),0))</f>
        <v>#REF!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1:23" x14ac:dyDescent="0.25">
      <c r="A35" s="292">
        <v>107</v>
      </c>
      <c r="C35" s="85">
        <f t="shared" si="0"/>
        <v>107</v>
      </c>
      <c r="D35" s="85" t="str">
        <f>IF(pajak[[#This Row],[//]]="","",INDEX(Table1[No. Invoice :],pajak[//]-offset))</f>
        <v>AM 23070031</v>
      </c>
      <c r="E35" s="88">
        <f>IF(pajak[[#This Row],[//]]="","",INDEX(Table1[Tgl Invoice :],pajak[//]-offset))</f>
        <v>45131</v>
      </c>
      <c r="F35" s="85" t="str">
        <f>IF(pajak[[#This Row],[//]]="","",INDEX(Table1[Kode Sales :],pajak[//]-offset))</f>
        <v>G 2397</v>
      </c>
      <c r="G35" s="85" t="str">
        <f>IF(pajak[[#This Row],[//]]="","",INDEX(Table1[Toko],pajak[//]-offset))</f>
        <v>LILY JULIAWATI (REJO AGUNG) JOMBANG</v>
      </c>
      <c r="H35" s="87">
        <f ca="1">IF(pajak[[#This Row],[//]]="","",SUMIF(Table1[h_id],pajak[[#This Row],[//]],Table1[h_hargasebelumdiskon]))</f>
        <v>21101200</v>
      </c>
      <c r="I35" s="87">
        <f ca="1">IF(pajak[[#This Row],[//]]="","",SUMIF(Table1[h_id],pajak[[#This Row],[//]],Table1[h_diskon]))</f>
        <v>2637650</v>
      </c>
      <c r="J35" s="87">
        <f ca="1">IF(pajak[[#This Row],[//]]="","",SUMIF(Table1[h_id],pajak[[#This Row],[//]],Table1[h_hargasetelahdiskon]))</f>
        <v>18463550</v>
      </c>
      <c r="K35" s="87">
        <f ca="1">IF(pajak[//]="","",pajak[[#This Row],[Sub Total]]/1.11*11%)</f>
        <v>1829721.1711711709</v>
      </c>
      <c r="L35" s="87">
        <f ca="1">pajak[[#This Row],[Sub Total]]</f>
        <v>18463550</v>
      </c>
      <c r="M35" s="85" t="str">
        <f>IF(pajak[[#This Row],[//]]="","",INDEX(Table1[pembuat nota :],pajak[//]-offset))</f>
        <v>NOVI / CONDRO</v>
      </c>
      <c r="N35" s="85" t="str">
        <f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e">
        <f ca="1">IF(Table4[[#This Row],[AM]]&amp;" "&amp;Table4[[#This Row],[---]]=INDIRECT("pajak[@["&amp;Table4[#Headers]&amp;"]]"),MATCH(Table4[[#This Row],[---]],INDIRECT($3:$3),0))</f>
        <v>#REF!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1:23" x14ac:dyDescent="0.25">
      <c r="A36" s="292">
        <v>110</v>
      </c>
      <c r="C36" s="85">
        <f t="shared" si="0"/>
        <v>110</v>
      </c>
      <c r="D36" s="85" t="str">
        <f>IF(pajak[[#This Row],[//]]="","",INDEX(Table1[No. Invoice :],pajak[//]-offset))</f>
        <v>AM 23070032</v>
      </c>
      <c r="E36" s="88">
        <f>IF(pajak[[#This Row],[//]]="","",INDEX(Table1[Tgl Invoice :],pajak[//]-offset))</f>
        <v>45131</v>
      </c>
      <c r="F36" s="85" t="str">
        <f>IF(pajak[[#This Row],[//]]="","",INDEX(Table1[Kode Sales :],pajak[//]-offset))</f>
        <v>G 2653</v>
      </c>
      <c r="G36" s="85" t="str">
        <f>IF(pajak[[#This Row],[//]]="","",INDEX(Table1[Toko],pajak[//]-offset))</f>
        <v>GUNAWAN HARTONO KUSUMA ( NIKI SAE ) TULUNG AGUNG</v>
      </c>
      <c r="H36" s="87">
        <f ca="1">IF(pajak[[#This Row],[//]]="","",SUMIF(Table1[h_id],pajak[[#This Row],[//]],Table1[h_hargasebelumdiskon]))</f>
        <v>8197200</v>
      </c>
      <c r="I36" s="87">
        <f ca="1">IF(pajak[[#This Row],[//]]="","",SUMIF(Table1[h_id],pajak[[#This Row],[//]],Table1[h_diskon]))</f>
        <v>1024650</v>
      </c>
      <c r="J36" s="87">
        <f ca="1">IF(pajak[[#This Row],[//]]="","",SUMIF(Table1[h_id],pajak[[#This Row],[//]],Table1[h_hargasetelahdiskon]))</f>
        <v>7172550</v>
      </c>
      <c r="K36" s="87">
        <f ca="1">IF(pajak[//]="","",pajak[[#This Row],[Sub Total]]/1.11*11%)</f>
        <v>710793.2432432432</v>
      </c>
      <c r="L36" s="87">
        <f ca="1">pajak[[#This Row],[Sub Total]]</f>
        <v>7172550</v>
      </c>
      <c r="M36" s="85" t="str">
        <f>IF(pajak[[#This Row],[//]]="","",INDEX(Table1[pembuat nota :],pajak[//]-offset))</f>
        <v>NOVI / CONDRO</v>
      </c>
      <c r="N36" s="85" t="str">
        <f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e">
        <f ca="1">IF(Table4[[#This Row],[AM]]&amp;" "&amp;Table4[[#This Row],[---]]=INDIRECT("pajak[@["&amp;Table4[#Headers]&amp;"]]"),MATCH(Table4[[#This Row],[---]],INDIRECT($3:$3),0))</f>
        <v>#REF!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1:23" x14ac:dyDescent="0.25">
      <c r="A37" s="292">
        <v>113</v>
      </c>
      <c r="C37" s="85">
        <f t="shared" ref="C37:C57" si="2">IF(ROW()-(COUNTBLANK($C$1:$C$3)+1)&lt;=jNota,A37,"")</f>
        <v>113</v>
      </c>
      <c r="D37" s="85" t="str">
        <f>IF(pajak[[#This Row],[//]]="","",INDEX(Table1[No. Invoice :],pajak[//]-offset))</f>
        <v>AM 23070033</v>
      </c>
      <c r="E37" s="88">
        <f>IF(pajak[[#This Row],[//]]="","",INDEX(Table1[Tgl Invoice :],pajak[//]-offset))</f>
        <v>45131</v>
      </c>
      <c r="F37" s="85" t="str">
        <f>IF(pajak[[#This Row],[//]]="","",INDEX(Table1[Kode Sales :],pajak[//]-offset))</f>
        <v>KO 2655</v>
      </c>
      <c r="G37" s="85" t="str">
        <f>IF(pajak[[#This Row],[//]]="","",INDEX(Table1[Toko],pajak[//]-offset))</f>
        <v>CV PELITA JAYA (ANUGERAH SEJAHTERA) PURWOKERTO</v>
      </c>
      <c r="H37" s="87">
        <f ca="1">IF(pajak[[#This Row],[//]]="","",SUMIF(Table1[h_id],pajak[[#This Row],[//]],Table1[h_hargasebelumdiskon]))</f>
        <v>18784800</v>
      </c>
      <c r="I37" s="87">
        <f ca="1">IF(pajak[[#This Row],[//]]="","",SUMIF(Table1[h_id],pajak[[#This Row],[//]],Table1[h_diskon]))</f>
        <v>2535948</v>
      </c>
      <c r="J37" s="87">
        <f ca="1">IF(pajak[[#This Row],[//]]="","",SUMIF(Table1[h_id],pajak[[#This Row],[//]],Table1[h_hargasetelahdiskon]))</f>
        <v>16248852</v>
      </c>
      <c r="K37" s="87">
        <f ca="1">IF(pajak[//]="","",pajak[[#This Row],[Sub Total]]/1.11*11%)</f>
        <v>1610246.5945945946</v>
      </c>
      <c r="L37" s="87">
        <f ca="1">pajak[[#This Row],[Sub Total]]</f>
        <v>16248852</v>
      </c>
      <c r="M37" s="85" t="str">
        <f>IF(pajak[[#This Row],[//]]="","",INDEX(Table1[pembuat nota :],pajak[//]-offset))</f>
        <v>NOVI / CONDRO</v>
      </c>
      <c r="N37" s="85" t="str">
        <f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e">
        <f ca="1">IF(Table4[[#This Row],[AM]]&amp;" "&amp;Table4[[#This Row],[---]]=INDIRECT("pajak[@["&amp;Table4[#Headers]&amp;"]]"),MATCH(Table4[[#This Row],[---]],INDIRECT($3:$3),0))</f>
        <v>#REF!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1:23" x14ac:dyDescent="0.25">
      <c r="A38" s="292"/>
      <c r="C38" s="85" t="str">
        <f t="shared" si="2"/>
        <v/>
      </c>
      <c r="D38" s="85" t="str">
        <f>IF(pajak[[#This Row],[//]]="","",INDEX(Table1[No. Invoice :],pajak[//]-offset))</f>
        <v/>
      </c>
      <c r="E38" s="88" t="str">
        <f>IF(pajak[[#This Row],[//]]="","",INDEX(Table1[Tgl Invoice :],pajak[//]-offset))</f>
        <v/>
      </c>
      <c r="F38" s="85" t="str">
        <f>IF(pajak[[#This Row],[//]]="","",INDEX(Table1[Kode Sales :],pajak[//]-offset))</f>
        <v/>
      </c>
      <c r="G38" s="85" t="str">
        <f>IF(pajak[[#This Row],[//]]="","",INDEX(Table1[Toko],pajak[//]-offset))</f>
        <v/>
      </c>
      <c r="H38" s="87" t="str">
        <f>IF(pajak[[#This Row],[//]]="","",SUMIF(Table1[h_id],pajak[[#This Row],[//]],Table1[h_hargasebelumdiskon]))</f>
        <v/>
      </c>
      <c r="I38" s="87" t="str">
        <f>IF(pajak[[#This Row],[//]]="","",SUMIF(Table1[h_id],pajak[[#This Row],[//]],Table1[h_diskon]))</f>
        <v/>
      </c>
      <c r="J38" s="87" t="str">
        <f>IF(pajak[[#This Row],[//]]="","",SUMIF(Table1[h_id],pajak[[#This Row],[//]],Table1[h_hargasetelahdiskon]))</f>
        <v/>
      </c>
      <c r="K38" s="87" t="str">
        <f>IF(pajak[//]="","",pajak[[#This Row],[Sub Total]]/1.11*11%)</f>
        <v/>
      </c>
      <c r="L38" s="87" t="str">
        <f>pajak[[#This Row],[Sub Total]]</f>
        <v/>
      </c>
      <c r="M38" s="85" t="str">
        <f>IF(pajak[[#This Row],[//]]="","",INDEX(Table1[pembuat nota :],pajak[//]-offset))</f>
        <v/>
      </c>
      <c r="N38" s="85" t="str">
        <f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b">
        <f ca="1">IF(Table4[[#This Row],[AM]]&amp;" "&amp;Table4[[#This Row],[---]]=INDIRECT("pajak[@["&amp;Table4[#Headers]&amp;"]]"),MATCH(Table4[[#This Row],[---]],INDIRECT($3:$3),0))</f>
        <v>0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1:23" x14ac:dyDescent="0.25">
      <c r="A39" s="292" t="s">
        <v>55</v>
      </c>
      <c r="C39" s="85" t="str">
        <f t="shared" si="2"/>
        <v/>
      </c>
      <c r="D39" s="85" t="str">
        <f>IF(pajak[[#This Row],[//]]="","",INDEX(Table1[No. Invoice :],pajak[//]-offset))</f>
        <v/>
      </c>
      <c r="E39" s="88" t="str">
        <f>IF(pajak[[#This Row],[//]]="","",INDEX(Table1[Tgl Invoice :],pajak[//]-offset))</f>
        <v/>
      </c>
      <c r="F39" s="85" t="str">
        <f>IF(pajak[[#This Row],[//]]="","",INDEX(Table1[Kode Sales :],pajak[//]-offset))</f>
        <v/>
      </c>
      <c r="G39" s="85" t="str">
        <f>IF(pajak[[#This Row],[//]]="","",INDEX(Table1[Toko],pajak[//]-offset))</f>
        <v/>
      </c>
      <c r="H39" s="87" t="str">
        <f>IF(pajak[[#This Row],[//]]="","",SUMIF(Table1[h_id],pajak[[#This Row],[//]],Table1[h_hargasebelumdiskon]))</f>
        <v/>
      </c>
      <c r="I39" s="87" t="str">
        <f>IF(pajak[[#This Row],[//]]="","",SUMIF(Table1[h_id],pajak[[#This Row],[//]],Table1[h_diskon]))</f>
        <v/>
      </c>
      <c r="J39" s="87" t="str">
        <f>IF(pajak[[#This Row],[//]]="","",SUMIF(Table1[h_id],pajak[[#This Row],[//]],Table1[h_hargasetelahdiskon]))</f>
        <v/>
      </c>
      <c r="K39" s="87" t="str">
        <f>IF(pajak[//]="","",pajak[[#This Row],[Sub Total]]/1.11*11%)</f>
        <v/>
      </c>
      <c r="L39" s="87" t="str">
        <f>pajak[[#This Row],[Sub Total]]</f>
        <v/>
      </c>
      <c r="M39" s="85" t="str">
        <f>IF(pajak[[#This Row],[//]]="","",INDEX(Table1[pembuat nota :],pajak[//]-offset))</f>
        <v/>
      </c>
      <c r="N39" s="85" t="str">
        <f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b">
        <f ca="1">IF(Table4[[#This Row],[AM]]&amp;" "&amp;Table4[[#This Row],[---]]=INDIRECT("pajak[@["&amp;Table4[#Headers]&amp;"]]"),MATCH(Table4[[#This Row],[---]],INDIRECT($3:$3),0))</f>
        <v>0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1:23" x14ac:dyDescent="0.25">
      <c r="C40" s="85" t="str">
        <f t="shared" si="2"/>
        <v/>
      </c>
      <c r="D40" s="85" t="str">
        <f>IF(pajak[[#This Row],[//]]="","",INDEX(Table1[No. Invoice :],pajak[//]-offset))</f>
        <v/>
      </c>
      <c r="E40" s="88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7" t="str">
        <f>IF(pajak[[#This Row],[//]]="","",SUMIF(Table1[h_id],pajak[[#This Row],[//]],Table1[h_hargasebelumdiskon]))</f>
        <v/>
      </c>
      <c r="I40" s="87" t="str">
        <f>IF(pajak[[#This Row],[//]]="","",SUMIF(Table1[h_id],pajak[[#This Row],[//]],Table1[h_diskon]))</f>
        <v/>
      </c>
      <c r="J40" s="87" t="str">
        <f>IF(pajak[[#This Row],[//]]="","",SUMIF(Table1[h_id],pajak[[#This Row],[//]],Table1[h_hargasetelahdiskon]))</f>
        <v/>
      </c>
      <c r="K40" s="87" t="str">
        <f>IF(pajak[//]="","",pajak[[#This Row],[Sub Total]]/1.11*11%)</f>
        <v/>
      </c>
      <c r="L40" s="87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1:23" x14ac:dyDescent="0.25">
      <c r="C41" s="85" t="str">
        <f t="shared" si="2"/>
        <v/>
      </c>
      <c r="D41" s="85" t="str">
        <f>IF(pajak[[#This Row],[//]]="","",INDEX(Table1[No. Invoice :],pajak[//]-offset))</f>
        <v/>
      </c>
      <c r="E41" s="88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7" t="str">
        <f>IF(pajak[[#This Row],[//]]="","",SUMIF(Table1[h_id],pajak[[#This Row],[//]],Table1[h_hargasebelumdiskon]))</f>
        <v/>
      </c>
      <c r="I41" s="87" t="str">
        <f>IF(pajak[[#This Row],[//]]="","",SUMIF(Table1[h_id],pajak[[#This Row],[//]],Table1[h_diskon]))</f>
        <v/>
      </c>
      <c r="J41" s="87" t="str">
        <f>IF(pajak[[#This Row],[//]]="","",SUMIF(Table1[h_id],pajak[[#This Row],[//]],Table1[h_hargasetelahdiskon]))</f>
        <v/>
      </c>
      <c r="K41" s="87" t="str">
        <f>IF(pajak[//]="","",pajak[[#This Row],[Sub Total]]/1.11*11%)</f>
        <v/>
      </c>
      <c r="L41" s="87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1:23" x14ac:dyDescent="0.25">
      <c r="C42" s="85" t="str">
        <f t="shared" si="2"/>
        <v/>
      </c>
      <c r="D42" s="85" t="str">
        <f>IF(pajak[[#This Row],[//]]="","",INDEX(Table1[No. Invoice :],pajak[//]-offset))</f>
        <v/>
      </c>
      <c r="E42" s="88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7" t="str">
        <f>IF(pajak[[#This Row],[//]]="","",SUMIF(Table1[h_id],pajak[[#This Row],[//]],Table1[h_hargasebelumdiskon]))</f>
        <v/>
      </c>
      <c r="I42" s="87" t="str">
        <f>IF(pajak[[#This Row],[//]]="","",SUMIF(Table1[h_id],pajak[[#This Row],[//]],Table1[h_diskon]))</f>
        <v/>
      </c>
      <c r="J42" s="87" t="str">
        <f>IF(pajak[[#This Row],[//]]="","",SUMIF(Table1[h_id],pajak[[#This Row],[//]],Table1[h_hargasetelahdiskon]))</f>
        <v/>
      </c>
      <c r="K42" s="87" t="str">
        <f>IF(pajak[//]="","",pajak[[#This Row],[Sub Total]]/1.11*11%)</f>
        <v/>
      </c>
      <c r="L42" s="87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1:23" x14ac:dyDescent="0.25">
      <c r="C43" s="85" t="str">
        <f t="shared" si="2"/>
        <v/>
      </c>
      <c r="D43" s="85" t="str">
        <f>IF(pajak[[#This Row],[//]]="","",INDEX(Table1[No. Invoice :],pajak[//]-offset))</f>
        <v/>
      </c>
      <c r="E43" s="88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7" t="str">
        <f>IF(pajak[[#This Row],[//]]="","",SUMIF(Table1[h_id],pajak[[#This Row],[//]],Table1[h_hargasebelumdiskon]))</f>
        <v/>
      </c>
      <c r="I43" s="87" t="str">
        <f>IF(pajak[[#This Row],[//]]="","",SUMIF(Table1[h_id],pajak[[#This Row],[//]],Table1[h_diskon]))</f>
        <v/>
      </c>
      <c r="J43" s="87" t="str">
        <f>IF(pajak[[#This Row],[//]]="","",SUMIF(Table1[h_id],pajak[[#This Row],[//]],Table1[h_hargasetelahdiskon]))</f>
        <v/>
      </c>
      <c r="K43" s="87" t="str">
        <f>IF(pajak[//]="","",pajak[[#This Row],[Sub Total]]/1.11*11%)</f>
        <v/>
      </c>
      <c r="L43" s="87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1:23" x14ac:dyDescent="0.25">
      <c r="C44" s="85" t="str">
        <f t="shared" si="2"/>
        <v/>
      </c>
      <c r="D44" s="85" t="str">
        <f>IF(pajak[[#This Row],[//]]="","",INDEX(Table1[No. Invoice :],pajak[//]-offset))</f>
        <v/>
      </c>
      <c r="E44" s="88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7" t="str">
        <f>IF(pajak[[#This Row],[//]]="","",SUMIF(Table1[h_id],pajak[[#This Row],[//]],Table1[h_hargasebelumdiskon]))</f>
        <v/>
      </c>
      <c r="I44" s="87" t="str">
        <f>IF(pajak[[#This Row],[//]]="","",SUMIF(Table1[h_id],pajak[[#This Row],[//]],Table1[h_diskon]))</f>
        <v/>
      </c>
      <c r="J44" s="87" t="str">
        <f>IF(pajak[[#This Row],[//]]="","",SUMIF(Table1[h_id],pajak[[#This Row],[//]],Table1[h_hargasetelahdiskon]))</f>
        <v/>
      </c>
      <c r="K44" s="87" t="str">
        <f>IF(pajak[//]="","",pajak[[#This Row],[Sub Total]]/1.11*11%)</f>
        <v/>
      </c>
      <c r="L44" s="87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1:23" x14ac:dyDescent="0.25">
      <c r="C45" s="85" t="str">
        <f t="shared" si="2"/>
        <v/>
      </c>
      <c r="D45" s="85" t="str">
        <f>IF(pajak[[#This Row],[//]]="","",INDEX(Table1[No. Invoice :],pajak[//]-offset))</f>
        <v/>
      </c>
      <c r="E45" s="88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7" t="str">
        <f>IF(pajak[[#This Row],[//]]="","",SUMIF(Table1[h_id],pajak[[#This Row],[//]],Table1[h_hargasebelumdiskon]))</f>
        <v/>
      </c>
      <c r="I45" s="87" t="str">
        <f>IF(pajak[[#This Row],[//]]="","",SUMIF(Table1[h_id],pajak[[#This Row],[//]],Table1[h_diskon]))</f>
        <v/>
      </c>
      <c r="J45" s="87" t="str">
        <f>IF(pajak[[#This Row],[//]]="","",SUMIF(Table1[h_id],pajak[[#This Row],[//]],Table1[h_hargasetelahdiskon]))</f>
        <v/>
      </c>
      <c r="K45" s="87" t="str">
        <f>IF(pajak[//]="","",pajak[[#This Row],[Sub Total]]/1.11*11%)</f>
        <v/>
      </c>
      <c r="L45" s="87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1:23" x14ac:dyDescent="0.25">
      <c r="C46" s="85" t="str">
        <f t="shared" si="2"/>
        <v/>
      </c>
      <c r="D46" s="85" t="str">
        <f>IF(pajak[[#This Row],[//]]="","",INDEX(Table1[No. Invoice :],pajak[//]-offset))</f>
        <v/>
      </c>
      <c r="E46" s="88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7" t="str">
        <f>IF(pajak[[#This Row],[//]]="","",SUMIF(Table1[h_id],pajak[[#This Row],[//]],Table1[h_hargasebelumdiskon]))</f>
        <v/>
      </c>
      <c r="I46" s="87" t="str">
        <f>IF(pajak[[#This Row],[//]]="","",SUMIF(Table1[h_id],pajak[[#This Row],[//]],Table1[h_diskon]))</f>
        <v/>
      </c>
      <c r="J46" s="87" t="str">
        <f>IF(pajak[[#This Row],[//]]="","",SUMIF(Table1[h_id],pajak[[#This Row],[//]],Table1[h_hargasetelahdiskon]))</f>
        <v/>
      </c>
      <c r="K46" s="87" t="str">
        <f>IF(pajak[//]="","",pajak[[#This Row],[Sub Total]]/1.11*11%)</f>
        <v/>
      </c>
      <c r="L46" s="87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1:23" x14ac:dyDescent="0.25">
      <c r="C47" s="85" t="str">
        <f t="shared" si="2"/>
        <v/>
      </c>
      <c r="D47" s="85" t="str">
        <f>IF(pajak[[#This Row],[//]]="","",INDEX(Table1[No. Invoice :],pajak[//]-offset))</f>
        <v/>
      </c>
      <c r="E47" s="88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7" t="str">
        <f>IF(pajak[[#This Row],[//]]="","",SUMIF(Table1[h_id],pajak[[#This Row],[//]],Table1[h_hargasebelumdiskon]))</f>
        <v/>
      </c>
      <c r="I47" s="87" t="str">
        <f>IF(pajak[[#This Row],[//]]="","",SUMIF(Table1[h_id],pajak[[#This Row],[//]],Table1[h_diskon]))</f>
        <v/>
      </c>
      <c r="J47" s="87" t="str">
        <f>IF(pajak[[#This Row],[//]]="","",SUMIF(Table1[h_id],pajak[[#This Row],[//]],Table1[h_hargasetelahdiskon]))</f>
        <v/>
      </c>
      <c r="K47" s="87" t="str">
        <f>IF(pajak[//]="","",pajak[[#This Row],[Sub Total]]/1.11*11%)</f>
        <v/>
      </c>
      <c r="L47" s="87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1:23" x14ac:dyDescent="0.25">
      <c r="C48" s="85" t="str">
        <f t="shared" si="2"/>
        <v/>
      </c>
      <c r="D48" s="85" t="str">
        <f>IF(pajak[[#This Row],[//]]="","",INDEX(Table1[No. Invoice :],pajak[//]-offset))</f>
        <v/>
      </c>
      <c r="E48" s="88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7" t="str">
        <f>IF(pajak[[#This Row],[//]]="","",SUMIF(Table1[h_id],pajak[[#This Row],[//]],Table1[h_hargasebelumdiskon]))</f>
        <v/>
      </c>
      <c r="I48" s="87" t="str">
        <f>IF(pajak[[#This Row],[//]]="","",SUMIF(Table1[h_id],pajak[[#This Row],[//]],Table1[h_diskon]))</f>
        <v/>
      </c>
      <c r="J48" s="87" t="str">
        <f>IF(pajak[[#This Row],[//]]="","",SUMIF(Table1[h_id],pajak[[#This Row],[//]],Table1[h_hargasetelahdiskon]))</f>
        <v/>
      </c>
      <c r="K48" s="87" t="str">
        <f>IF(pajak[//]="","",pajak[[#This Row],[Sub Total]]/1.11*11%)</f>
        <v/>
      </c>
      <c r="L48" s="87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si="2"/>
        <v/>
      </c>
      <c r="D49" s="85" t="str">
        <f>IF(pajak[[#This Row],[//]]="","",INDEX(Table1[No. Invoice :],pajak[//]-offset))</f>
        <v/>
      </c>
      <c r="E49" s="88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7" t="str">
        <f>IF(pajak[[#This Row],[//]]="","",SUMIF(Table1[h_id],pajak[[#This Row],[//]],Table1[h_hargasebelumdiskon]))</f>
        <v/>
      </c>
      <c r="I49" s="87" t="str">
        <f>IF(pajak[[#This Row],[//]]="","",SUMIF(Table1[h_id],pajak[[#This Row],[//]],Table1[h_diskon]))</f>
        <v/>
      </c>
      <c r="J49" s="87" t="str">
        <f>IF(pajak[[#This Row],[//]]="","",SUMIF(Table1[h_id],pajak[[#This Row],[//]],Table1[h_hargasetelahdiskon]))</f>
        <v/>
      </c>
      <c r="K49" s="87" t="str">
        <f>IF(pajak[//]="","",pajak[[#This Row],[Sub Total]]/1.11*11%)</f>
        <v/>
      </c>
      <c r="L49" s="87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si="2"/>
        <v/>
      </c>
      <c r="D50" s="85" t="str">
        <f>IF(pajak[[#This Row],[//]]="","",INDEX(Table1[No. Invoice :],pajak[//]-offset))</f>
        <v/>
      </c>
      <c r="E50" s="88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7" t="str">
        <f>IF(pajak[[#This Row],[//]]="","",SUMIF(Table1[h_id],pajak[[#This Row],[//]],Table1[h_hargasebelumdiskon]))</f>
        <v/>
      </c>
      <c r="I50" s="87" t="str">
        <f>IF(pajak[[#This Row],[//]]="","",SUMIF(Table1[h_id],pajak[[#This Row],[//]],Table1[h_diskon]))</f>
        <v/>
      </c>
      <c r="J50" s="87" t="str">
        <f>IF(pajak[[#This Row],[//]]="","",SUMIF(Table1[h_id],pajak[[#This Row],[//]],Table1[h_hargasetelahdiskon]))</f>
        <v/>
      </c>
      <c r="K50" s="87" t="str">
        <f>IF(pajak[//]="","",pajak[[#This Row],[Sub Total]]/1.11*11%)</f>
        <v/>
      </c>
      <c r="L50" s="87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si="2"/>
        <v/>
      </c>
      <c r="D51" s="85" t="str">
        <f>IF(pajak[[#This Row],[//]]="","",INDEX(Table1[No. Invoice :],pajak[//]-offset))</f>
        <v/>
      </c>
      <c r="E51" s="88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7" t="str">
        <f>IF(pajak[[#This Row],[//]]="","",SUMIF(Table1[h_id],pajak[[#This Row],[//]],Table1[h_hargasebelumdiskon]))</f>
        <v/>
      </c>
      <c r="I51" s="87" t="str">
        <f>IF(pajak[[#This Row],[//]]="","",SUMIF(Table1[h_id],pajak[[#This Row],[//]],Table1[h_diskon]))</f>
        <v/>
      </c>
      <c r="J51" s="87" t="str">
        <f>IF(pajak[[#This Row],[//]]="","",SUMIF(Table1[h_id],pajak[[#This Row],[//]],Table1[h_hargasetelahdiskon]))</f>
        <v/>
      </c>
      <c r="K51" s="87" t="str">
        <f>IF(pajak[//]="","",pajak[[#This Row],[Sub Total]]/1.11*11%)</f>
        <v/>
      </c>
      <c r="L51" s="87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si="2"/>
        <v/>
      </c>
      <c r="D52" s="85" t="str">
        <f>IF(pajak[[#This Row],[//]]="","",INDEX(Table1[No. Invoice :],pajak[//]-offset))</f>
        <v/>
      </c>
      <c r="E52" s="88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7" t="str">
        <f>IF(pajak[[#This Row],[//]]="","",SUMIF(Table1[h_id],pajak[[#This Row],[//]],Table1[h_hargasebelumdiskon]))</f>
        <v/>
      </c>
      <c r="I52" s="87" t="str">
        <f>IF(pajak[[#This Row],[//]]="","",SUMIF(Table1[h_id],pajak[[#This Row],[//]],Table1[h_diskon]))</f>
        <v/>
      </c>
      <c r="J52" s="87" t="str">
        <f>IF(pajak[[#This Row],[//]]="","",SUMIF(Table1[h_id],pajak[[#This Row],[//]],Table1[h_hargasetelahdiskon]))</f>
        <v/>
      </c>
      <c r="K52" s="87" t="str">
        <f>IF(pajak[//]="","",pajak[[#This Row],[Sub Total]]/1.11*11%)</f>
        <v/>
      </c>
      <c r="L52" s="87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si="2"/>
        <v/>
      </c>
      <c r="D53" s="85" t="str">
        <f>IF(pajak[[#This Row],[//]]="","",INDEX(Table1[No. Invoice :],pajak[//]-offset))</f>
        <v/>
      </c>
      <c r="E53" s="88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7" t="str">
        <f>IF(pajak[[#This Row],[//]]="","",SUMIF(Table1[h_id],pajak[[#This Row],[//]],Table1[h_hargasebelumdiskon]))</f>
        <v/>
      </c>
      <c r="I53" s="87" t="str">
        <f>IF(pajak[[#This Row],[//]]="","",SUMIF(Table1[h_id],pajak[[#This Row],[//]],Table1[h_diskon]))</f>
        <v/>
      </c>
      <c r="J53" s="87" t="str">
        <f>IF(pajak[[#This Row],[//]]="","",SUMIF(Table1[h_id],pajak[[#This Row],[//]],Table1[h_hargasetelahdiskon]))</f>
        <v/>
      </c>
      <c r="K53" s="87" t="str">
        <f>IF(pajak[//]="","",pajak[[#This Row],[Sub Total]]/1.11*11%)</f>
        <v/>
      </c>
      <c r="L53" s="87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si="2"/>
        <v/>
      </c>
      <c r="D54" s="85" t="str">
        <f>IF(pajak[[#This Row],[//]]="","",INDEX(Table1[No. Invoice :],pajak[//]-offset))</f>
        <v/>
      </c>
      <c r="E54" s="88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7" t="str">
        <f>IF(pajak[[#This Row],[//]]="","",SUMIF(Table1[h_id],pajak[[#This Row],[//]],Table1[h_hargasebelumdiskon]))</f>
        <v/>
      </c>
      <c r="I54" s="87" t="str">
        <f>IF(pajak[[#This Row],[//]]="","",SUMIF(Table1[h_id],pajak[[#This Row],[//]],Table1[h_diskon]))</f>
        <v/>
      </c>
      <c r="J54" s="87" t="str">
        <f>IF(pajak[[#This Row],[//]]="","",SUMIF(Table1[h_id],pajak[[#This Row],[//]],Table1[h_hargasetelahdiskon]))</f>
        <v/>
      </c>
      <c r="K54" s="87" t="str">
        <f>IF(pajak[//]="","",pajak[[#This Row],[Sub Total]]/1.11*11%)</f>
        <v/>
      </c>
      <c r="L54" s="87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si="2"/>
        <v/>
      </c>
      <c r="D55" s="85" t="str">
        <f>IF(pajak[[#This Row],[//]]="","",INDEX(Table1[No. Invoice :],pajak[//]-offset))</f>
        <v/>
      </c>
      <c r="E55" s="88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7" t="str">
        <f>IF(pajak[[#This Row],[//]]="","",SUMIF(Table1[h_id],pajak[[#This Row],[//]],Table1[h_hargasebelumdiskon]))</f>
        <v/>
      </c>
      <c r="I55" s="87" t="str">
        <f>IF(pajak[[#This Row],[//]]="","",SUMIF(Table1[h_id],pajak[[#This Row],[//]],Table1[h_diskon]))</f>
        <v/>
      </c>
      <c r="J55" s="87" t="str">
        <f>IF(pajak[[#This Row],[//]]="","",SUMIF(Table1[h_id],pajak[[#This Row],[//]],Table1[h_hargasetelahdiskon]))</f>
        <v/>
      </c>
      <c r="K55" s="87" t="str">
        <f>IF(pajak[//]="","",pajak[[#This Row],[Sub Total]]/1.11*11%)</f>
        <v/>
      </c>
      <c r="L55" s="87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si="2"/>
        <v/>
      </c>
      <c r="D56" s="85" t="str">
        <f>IF(pajak[[#This Row],[//]]="","",INDEX(Table1[No. Invoice :],pajak[//]-offset))</f>
        <v/>
      </c>
      <c r="E56" s="88" t="str">
        <f>IF(pajak[[#This Row],[//]]="","",INDEX(Table1[Tgl Invoice :],pajak[//]-offset))</f>
        <v/>
      </c>
      <c r="F56" s="85" t="str">
        <f>IF(pajak[[#This Row],[//]]="","",INDEX(Table1[Kode Sales :],pajak[//]-offset))</f>
        <v/>
      </c>
      <c r="G56" s="85" t="str">
        <f>IF(pajak[[#This Row],[//]]="","",INDEX(Table1[Toko],pajak[//]-offset))</f>
        <v/>
      </c>
      <c r="H56" s="87" t="str">
        <f>IF(pajak[[#This Row],[//]]="","",SUMIF(Table1[h_id],pajak[[#This Row],[//]],Table1[h_hargasebelumdiskon]))</f>
        <v/>
      </c>
      <c r="I56" s="87" t="str">
        <f>IF(pajak[[#This Row],[//]]="","",SUMIF(Table1[h_id],pajak[[#This Row],[//]],Table1[h_diskon]))</f>
        <v/>
      </c>
      <c r="J56" s="87" t="str">
        <f>IF(pajak[[#This Row],[//]]="","",SUMIF(Table1[h_id],pajak[[#This Row],[//]],Table1[h_hargasetelahdiskon]))</f>
        <v/>
      </c>
      <c r="K56" s="87" t="str">
        <f>IF(pajak[//]="","",pajak[[#This Row],[Sub Total]]/1.11*11%)</f>
        <v/>
      </c>
      <c r="L56" s="87" t="str">
        <f>pajak[[#This Row],[Sub Total]]</f>
        <v/>
      </c>
      <c r="M56" s="85" t="str">
        <f>IF(pajak[[#This Row],[//]]="","",INDEX(Table1[pembuat nota :],pajak[//]-offset))</f>
        <v/>
      </c>
      <c r="N56" s="85" t="str">
        <f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si="2"/>
        <v/>
      </c>
      <c r="D57" s="85" t="str">
        <f>IF(pajak[[#This Row],[//]]="","",INDEX(Table1[No. Invoice :],pajak[//]-offset))</f>
        <v/>
      </c>
      <c r="E57" s="88" t="str">
        <f>IF(pajak[[#This Row],[//]]="","",INDEX(Table1[Tgl Invoice :],pajak[//]-offset))</f>
        <v/>
      </c>
      <c r="F57" s="85" t="str">
        <f>IF(pajak[[#This Row],[//]]="","",INDEX(Table1[Kode Sales :],pajak[//]-offset))</f>
        <v/>
      </c>
      <c r="G57" s="85" t="str">
        <f>IF(pajak[[#This Row],[//]]="","",INDEX(Table1[Toko],pajak[//]-offset))</f>
        <v/>
      </c>
      <c r="H57" s="87" t="str">
        <f>IF(pajak[[#This Row],[//]]="","",SUMIF(Table1[h_id],pajak[[#This Row],[//]],Table1[h_hargasebelumdiskon]))</f>
        <v/>
      </c>
      <c r="I57" s="87" t="str">
        <f>IF(pajak[[#This Row],[//]]="","",SUMIF(Table1[h_id],pajak[[#This Row],[//]],Table1[h_diskon]))</f>
        <v/>
      </c>
      <c r="J57" s="87" t="str">
        <f>IF(pajak[[#This Row],[//]]="","",SUMIF(Table1[h_id],pajak[[#This Row],[//]],Table1[h_hargasetelahdiskon]))</f>
        <v/>
      </c>
      <c r="K57" s="87" t="str">
        <f>IF(pajak[//]="","",pajak[[#This Row],[Sub Total]]/1.11*11%)</f>
        <v/>
      </c>
      <c r="L57" s="87" t="str">
        <f>pajak[[#This Row],[Sub Total]]</f>
        <v/>
      </c>
      <c r="M57" s="85" t="str">
        <f>IF(pajak[[#This Row],[//]]="","",INDEX(Table1[pembuat nota :],pajak[//]-offset))</f>
        <v/>
      </c>
      <c r="N57" s="85" t="str">
        <f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414879000</v>
      </c>
      <c r="I58" s="87">
        <f ca="1">SUBTOTAL(109,pajak[Diskon])</f>
        <v>51148271.5</v>
      </c>
      <c r="J58" s="87">
        <f ca="1">SUBTOTAL(109,pajak[Sub Total])</f>
        <v>363730728.5</v>
      </c>
      <c r="K58" s="87">
        <f ca="1">SUBTOTAL(109,pajak[PPN 11%])</f>
        <v>36045387.509009004</v>
      </c>
      <c r="L58" s="87">
        <f ca="1">SUBTOTAL(109,pajak[Total Invoice])</f>
        <v>363730728.5</v>
      </c>
      <c r="M58"/>
      <c r="N58"/>
      <c r="O58"/>
    </row>
  </sheetData>
  <conditionalFormatting sqref="F59:F1048576 F3:F57">
    <cfRule type="duplicateValues" dxfId="67" priority="9"/>
  </conditionalFormatting>
  <conditionalFormatting sqref="S1:W2 S4:W1048576">
    <cfRule type="containsText" dxfId="66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11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113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5</v>
      </c>
      <c r="I1" s="345" t="s">
        <v>74</v>
      </c>
      <c r="J1" s="345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>INDEX(Table1[h_No. Invoice :],newestIdRow-offset)</f>
        <v>23070033</v>
      </c>
      <c r="G3" s="10" t="s">
        <v>16</v>
      </c>
      <c r="H3" s="352" t="str">
        <f>INDEX(Table2[b],MATCH(kToko,Table2[a],0))</f>
        <v>CV PELITA JAYA</v>
      </c>
      <c r="I3" s="352"/>
      <c r="J3" s="352"/>
      <c r="K3" s="35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54"/>
      <c r="I4" s="354"/>
      <c r="J4" s="354"/>
      <c r="K4" s="355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>INDEX(Table1[Tgl Invoice :],newestIdRow-offset)</f>
        <v>45131</v>
      </c>
      <c r="E5" s="325"/>
      <c r="F5" s="323"/>
      <c r="G5" s="17"/>
      <c r="H5" s="326" t="str">
        <f>IF(INDEX(Table2[c],MATCH(kToko,Table2[a],0))="","",INDEX(Table2[c],MATCH(kToko,Table2[a],0)))</f>
        <v>(ANUGERAH SEJAHTERA)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>INDEX(Table2[d],MATCH(kToko,Table2[a],0))</f>
        <v>PURWOKERTO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KO 2655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432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3</v>
      </c>
      <c r="E11" s="47" t="str">
        <f ca="1">IF(A11&gt;jumlahBarang,"",INDEX(Table1[Item Description],newestIdRow-offset+A11-1))</f>
        <v>PENSIL WARNA JOYKO CP-12PB (PANJANG)</v>
      </c>
      <c r="F11" s="48"/>
      <c r="G11" s="49"/>
      <c r="H11" s="50">
        <f ca="1">IF(A11&gt;jumlahBarang,"",INDEX(Table1[Unit Price],newestIdRow-offset+A11-1))</f>
        <v>10600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3961008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IF(A12&gt;jumlahBarang,"",INDEX(Table1[Unit],newestIdRow-offset+A12-1))</f>
        <v>LSN</v>
      </c>
      <c r="D12" s="46">
        <f ca="1">IF(A12&gt;jumlahBarang,"",IF(INDEX(Table1[C],newestIdRow-offset+A12-1)="","",INDEX(Table1[C],newestIdRow-offset+A12-1)))</f>
        <v>3</v>
      </c>
      <c r="E12" s="47" t="str">
        <f ca="1">IF(A12&gt;jumlahBarang,"",INDEX(Table1[Item Description],newestIdRow-offset+A12-1))</f>
        <v>STAPLER KENKO HD-10</v>
      </c>
      <c r="F12" s="48"/>
      <c r="G12" s="49"/>
      <c r="H12" s="50">
        <f ca="1">IF(A12&gt;jumlahBarang,"",INDEX(Table1[Unit Price],newestIdRow-offset+A12-1))</f>
        <v>93000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4826700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60</v>
      </c>
      <c r="C13" s="45" t="str">
        <f ca="1">IF(A13&gt;jumlahBarang,"",INDEX(Table1[Unit],newestIdRow-offset+A13-1))</f>
        <v>LSN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CUTTER 9 MM KENKO A-300 (KECIL)</v>
      </c>
      <c r="F13" s="48"/>
      <c r="G13" s="49"/>
      <c r="H13" s="50">
        <f ca="1">IF(A13&gt;jumlahBarang,"",INDEX(Table1[Unit Price],newestIdRow-offset+A13-1))</f>
        <v>57000</v>
      </c>
      <c r="I13" s="51">
        <f ca="1">IF(A13&gt;jumlahBarang,"",IF(INDEX(Table1[Disc 1],newestIdRow-offset+A13-1)="","",INDEX(Table1[Disc 1],newestIdRow-offset+A13-1)))</f>
        <v>0.13500000000000001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2958300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144</v>
      </c>
      <c r="C14" s="45" t="str">
        <f ca="1">IF(A14&gt;jumlahBarang,"",INDEX(Table1[Unit],newestIdRow-offset+A14-1))</f>
        <v>LSN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BALLPEN JOYKO BP-338 VOCUS HITAM</v>
      </c>
      <c r="F14" s="48"/>
      <c r="G14" s="49"/>
      <c r="H14" s="50">
        <f ca="1">IF(A14&gt;jumlahBarang,"",INDEX(Table1[Unit Price],newestIdRow-offset+A14-1))</f>
        <v>12600</v>
      </c>
      <c r="I14" s="51">
        <f ca="1">IF(A14&gt;jumlahBarang,"",IF(INDEX(Table1[Disc 1],newestIdRow-offset+A14-1)="","",INDEX(Table1[Disc 1],newestIdRow-offset+A14-1)))</f>
        <v>0.13500000000000001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1569456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72</v>
      </c>
      <c r="C15" s="45" t="str">
        <f ca="1">IF(A15&gt;jumlahBarang,"",INDEX(Table1[Unit],newestIdRow-offset+A15-1))</f>
        <v>LSN</v>
      </c>
      <c r="D15" s="46">
        <f ca="1">IF(A15&gt;jumlahBarang,"",IF(INDEX(Table1[C],newestIdRow-offset+A15-1)="","",INDEX(Table1[C],newestIdRow-offset+A15-1)))</f>
        <v>1</v>
      </c>
      <c r="E15" s="47" t="str">
        <f ca="1">IF(A15&gt;jumlahBarang,"",INDEX(Table1[Item Description],newestIdRow-offset+A15-1))</f>
        <v>CORRECTION FLUID KENKO KE-108</v>
      </c>
      <c r="F15" s="48"/>
      <c r="G15" s="49"/>
      <c r="H15" s="50">
        <f ca="1">IF(A15&gt;jumlahBarang,"",INDEX(Table1[Unit Price],newestIdRow-offset+A15-1))</f>
        <v>47100</v>
      </c>
      <c r="I15" s="51">
        <f ca="1">IF(A15&gt;jumlahBarang,"",IF(INDEX(Table1[Disc 1],newestIdRow-offset+A15-1)="","",INDEX(Table1[Disc 1],newestIdRow-offset+A15-1)))</f>
        <v>0.13500000000000001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2933388</v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1"/>
      <c r="K28" s="35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48">
        <f ca="1">INDEX(pajak[Sub Total],MATCH(newestIdRow,pajak[//],0))</f>
        <v>16248852</v>
      </c>
      <c r="K29" s="34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0"/>
      <c r="K30" s="35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1"/>
      <c r="K32" s="35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48">
        <f ca="1">INDEX(pajak[PPN 11%],MATCH(newestIdRow,pajak[//],0))</f>
        <v>1610246.5945945946</v>
      </c>
      <c r="K33" s="34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1"/>
      <c r="K34" s="35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16248852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46" t="str">
        <f>INDEX(pajak[pembuat nota],MATCH(newestIdRow,pajak[//],0))</f>
        <v>NOVI / CONDRO</v>
      </c>
      <c r="K37" s="34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46" t="str">
        <f>INDEX(pajak[edited],MATCH(newestIdRow,pajak[//],0))</f>
        <v/>
      </c>
      <c r="K38" s="34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>E3</f>
        <v>23070033</v>
      </c>
      <c r="F41" s="195"/>
      <c r="G41" s="196" t="s">
        <v>16</v>
      </c>
      <c r="H41" s="332" t="str">
        <f>H3</f>
        <v>CV PELITA JAYA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>D5</f>
        <v>45131</v>
      </c>
      <c r="E43" s="338"/>
      <c r="F43" s="336"/>
      <c r="G43" s="203"/>
      <c r="H43" s="339" t="str">
        <f>H5</f>
        <v>(ANUGERAH SEJAHTERA)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>H6</f>
        <v>PURWOKERTO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>D7</f>
        <v>KO 2655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432</v>
      </c>
      <c r="C49" s="234" t="str">
        <f t="shared" ca="1" si="0"/>
        <v>LSN</v>
      </c>
      <c r="D49" s="235">
        <f t="shared" ca="1" si="0"/>
        <v>3</v>
      </c>
      <c r="E49" s="236" t="str">
        <f t="shared" ca="1" si="0"/>
        <v>PENSIL WARNA JOYKO CP-12PB (PANJANG)</v>
      </c>
      <c r="F49" s="237"/>
      <c r="G49" s="238"/>
      <c r="H49" s="239">
        <f t="shared" ref="H49:K64" ca="1" si="1">H11</f>
        <v>10600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3961008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60</v>
      </c>
      <c r="C50" s="234" t="str">
        <f t="shared" ca="1" si="0"/>
        <v>LSN</v>
      </c>
      <c r="D50" s="235">
        <f t="shared" ca="1" si="0"/>
        <v>3</v>
      </c>
      <c r="E50" s="236" t="str">
        <f t="shared" ca="1" si="0"/>
        <v>STAPLER KENKO HD-10</v>
      </c>
      <c r="F50" s="237"/>
      <c r="G50" s="238"/>
      <c r="H50" s="239">
        <f t="shared" ca="1" si="1"/>
        <v>93000</v>
      </c>
      <c r="I50" s="240">
        <f t="shared" ca="1" si="1"/>
        <v>0.13500000000000001</v>
      </c>
      <c r="J50" s="240" t="str">
        <f t="shared" ca="1" si="1"/>
        <v/>
      </c>
      <c r="K50" s="241">
        <f t="shared" ca="1" si="1"/>
        <v>4826700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60</v>
      </c>
      <c r="C51" s="234" t="str">
        <f t="shared" ca="1" si="0"/>
        <v>LSN</v>
      </c>
      <c r="D51" s="235">
        <f t="shared" ca="1" si="0"/>
        <v>2</v>
      </c>
      <c r="E51" s="236" t="str">
        <f t="shared" ca="1" si="0"/>
        <v>CUTTER 9 MM KENKO A-300 (KECIL)</v>
      </c>
      <c r="F51" s="237"/>
      <c r="G51" s="238"/>
      <c r="H51" s="239">
        <f t="shared" ca="1" si="1"/>
        <v>57000</v>
      </c>
      <c r="I51" s="240">
        <f t="shared" ca="1" si="1"/>
        <v>0.13500000000000001</v>
      </c>
      <c r="J51" s="240" t="str">
        <f t="shared" ca="1" si="1"/>
        <v/>
      </c>
      <c r="K51" s="241">
        <f t="shared" ca="1" si="1"/>
        <v>2958300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144</v>
      </c>
      <c r="C52" s="234" t="str">
        <f t="shared" ca="1" si="0"/>
        <v>LSN</v>
      </c>
      <c r="D52" s="235">
        <f t="shared" ca="1" si="0"/>
        <v>1</v>
      </c>
      <c r="E52" s="236" t="str">
        <f t="shared" ca="1" si="0"/>
        <v>BALLPEN JOYKO BP-338 VOCUS HITAM</v>
      </c>
      <c r="F52" s="237"/>
      <c r="G52" s="238"/>
      <c r="H52" s="239">
        <f t="shared" ca="1" si="1"/>
        <v>12600</v>
      </c>
      <c r="I52" s="240">
        <f t="shared" ca="1" si="1"/>
        <v>0.13500000000000001</v>
      </c>
      <c r="J52" s="240" t="str">
        <f t="shared" ca="1" si="1"/>
        <v/>
      </c>
      <c r="K52" s="241">
        <f t="shared" ca="1" si="1"/>
        <v>1569456</v>
      </c>
      <c r="L52" s="223"/>
    </row>
    <row r="53" spans="1:12" s="9" customFormat="1" ht="14.1" customHeight="1" x14ac:dyDescent="0.25">
      <c r="A53" s="232">
        <v>5</v>
      </c>
      <c r="B53" s="233">
        <f t="shared" ca="1" si="0"/>
        <v>72</v>
      </c>
      <c r="C53" s="234" t="str">
        <f t="shared" ca="1" si="0"/>
        <v>LSN</v>
      </c>
      <c r="D53" s="235">
        <f t="shared" ca="1" si="0"/>
        <v>1</v>
      </c>
      <c r="E53" s="236" t="str">
        <f t="shared" ca="1" si="0"/>
        <v>CORRECTION FLUID KENKO KE-108</v>
      </c>
      <c r="F53" s="237"/>
      <c r="G53" s="238"/>
      <c r="H53" s="239">
        <f t="shared" ca="1" si="1"/>
        <v>47100</v>
      </c>
      <c r="I53" s="240">
        <f t="shared" ca="1" si="1"/>
        <v>0.13500000000000001</v>
      </c>
      <c r="J53" s="240" t="str">
        <f t="shared" ca="1" si="1"/>
        <v/>
      </c>
      <c r="K53" s="241">
        <f t="shared" ca="1" si="1"/>
        <v>2933388</v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2"/>
      <c r="K66" s="312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0">
        <f ca="1">J29</f>
        <v>16248852</v>
      </c>
      <c r="K67" s="321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2"/>
      <c r="K68" s="322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2"/>
      <c r="K70" s="312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0">
        <f ca="1">J33</f>
        <v>1610246.5945945946</v>
      </c>
      <c r="K71" s="321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2"/>
      <c r="K72" s="312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16248852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13" t="str">
        <f>J37</f>
        <v>NOVI / CONDRO</v>
      </c>
      <c r="K75" s="314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13" t="str">
        <f>J38</f>
        <v/>
      </c>
      <c r="K76" s="314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>E41</f>
        <v>23070033</v>
      </c>
      <c r="F79" s="100"/>
      <c r="G79" s="101" t="s">
        <v>16</v>
      </c>
      <c r="H79" s="315" t="str">
        <f>H41</f>
        <v>CV PELITA JAYA</v>
      </c>
      <c r="I79" s="315"/>
      <c r="J79" s="315"/>
      <c r="K79" s="31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19" t="s">
        <v>18</v>
      </c>
      <c r="G80" s="107"/>
      <c r="H80" s="317"/>
      <c r="I80" s="317"/>
      <c r="J80" s="317"/>
      <c r="K80" s="318"/>
      <c r="L80" s="102"/>
    </row>
    <row r="81" spans="1:12" s="9" customFormat="1" ht="16.5" customHeight="1" x14ac:dyDescent="0.3">
      <c r="A81" s="95"/>
      <c r="B81" s="96" t="s">
        <v>2</v>
      </c>
      <c r="C81" s="97"/>
      <c r="D81" s="304">
        <f>D43</f>
        <v>45131</v>
      </c>
      <c r="E81" s="305"/>
      <c r="F81" s="319"/>
      <c r="G81" s="108"/>
      <c r="H81" s="306" t="str">
        <f>H43</f>
        <v>(ANUGERAH SEJAHTERA)</v>
      </c>
      <c r="I81" s="306"/>
      <c r="J81" s="306"/>
      <c r="K81" s="307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19"/>
      <c r="G82" s="108"/>
      <c r="H82" s="308" t="str">
        <f>H44</f>
        <v>PURWOKERTO</v>
      </c>
      <c r="I82" s="308"/>
      <c r="J82" s="308"/>
      <c r="K82" s="309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>D45</f>
        <v>KO 2655</v>
      </c>
      <c r="E83" s="99"/>
      <c r="F83" s="112"/>
      <c r="G83" s="113"/>
      <c r="H83" s="310"/>
      <c r="I83" s="310"/>
      <c r="J83" s="310"/>
      <c r="K83" s="311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432</v>
      </c>
      <c r="C87" s="139" t="str">
        <f t="shared" ca="1" si="2"/>
        <v>LSN</v>
      </c>
      <c r="D87" s="140">
        <f t="shared" ca="1" si="2"/>
        <v>3</v>
      </c>
      <c r="E87" s="141" t="str">
        <f t="shared" ca="1" si="2"/>
        <v>PENSIL WARNA JOYKO CP-12PB (PANJANG)</v>
      </c>
      <c r="F87" s="142"/>
      <c r="G87" s="143"/>
      <c r="H87" s="144">
        <f t="shared" ref="H87:K102" ca="1" si="3">H49</f>
        <v>10600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3961008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60</v>
      </c>
      <c r="C88" s="139" t="str">
        <f t="shared" ca="1" si="2"/>
        <v>LSN</v>
      </c>
      <c r="D88" s="140">
        <f t="shared" ca="1" si="2"/>
        <v>3</v>
      </c>
      <c r="E88" s="141" t="str">
        <f t="shared" ca="1" si="2"/>
        <v>STAPLER KENKO HD-10</v>
      </c>
      <c r="F88" s="142"/>
      <c r="G88" s="143"/>
      <c r="H88" s="144">
        <f t="shared" ca="1" si="3"/>
        <v>93000</v>
      </c>
      <c r="I88" s="145">
        <f t="shared" ca="1" si="3"/>
        <v>0.13500000000000001</v>
      </c>
      <c r="J88" s="145" t="str">
        <f t="shared" ca="1" si="3"/>
        <v/>
      </c>
      <c r="K88" s="146">
        <f t="shared" ca="1" si="3"/>
        <v>4826700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60</v>
      </c>
      <c r="C89" s="139" t="str">
        <f t="shared" ca="1" si="2"/>
        <v>LSN</v>
      </c>
      <c r="D89" s="140">
        <f t="shared" ca="1" si="2"/>
        <v>2</v>
      </c>
      <c r="E89" s="141" t="str">
        <f t="shared" ca="1" si="2"/>
        <v>CUTTER 9 MM KENKO A-300 (KECIL)</v>
      </c>
      <c r="F89" s="142"/>
      <c r="G89" s="143"/>
      <c r="H89" s="144">
        <f t="shared" ca="1" si="3"/>
        <v>57000</v>
      </c>
      <c r="I89" s="145">
        <f t="shared" ca="1" si="3"/>
        <v>0.13500000000000001</v>
      </c>
      <c r="J89" s="145" t="str">
        <f t="shared" ca="1" si="3"/>
        <v/>
      </c>
      <c r="K89" s="146">
        <f t="shared" ca="1" si="3"/>
        <v>2958300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144</v>
      </c>
      <c r="C90" s="139" t="str">
        <f t="shared" ca="1" si="2"/>
        <v>LSN</v>
      </c>
      <c r="D90" s="140">
        <f t="shared" ca="1" si="2"/>
        <v>1</v>
      </c>
      <c r="E90" s="141" t="str">
        <f t="shared" ca="1" si="2"/>
        <v>BALLPEN JOYKO BP-338 VOCUS HITAM</v>
      </c>
      <c r="F90" s="142"/>
      <c r="G90" s="143"/>
      <c r="H90" s="144">
        <f t="shared" ca="1" si="3"/>
        <v>12600</v>
      </c>
      <c r="I90" s="145">
        <f t="shared" ca="1" si="3"/>
        <v>0.13500000000000001</v>
      </c>
      <c r="J90" s="145" t="str">
        <f t="shared" ca="1" si="3"/>
        <v/>
      </c>
      <c r="K90" s="146">
        <f t="shared" ca="1" si="3"/>
        <v>1569456</v>
      </c>
      <c r="L90" s="128"/>
    </row>
    <row r="91" spans="1:12" s="9" customFormat="1" ht="14.1" customHeight="1" x14ac:dyDescent="0.25">
      <c r="A91" s="137">
        <v>5</v>
      </c>
      <c r="B91" s="138">
        <f t="shared" ca="1" si="2"/>
        <v>72</v>
      </c>
      <c r="C91" s="139" t="str">
        <f t="shared" ca="1" si="2"/>
        <v>LSN</v>
      </c>
      <c r="D91" s="140">
        <f t="shared" ca="1" si="2"/>
        <v>1</v>
      </c>
      <c r="E91" s="141" t="str">
        <f t="shared" ca="1" si="2"/>
        <v>CORRECTION FLUID KENKO KE-108</v>
      </c>
      <c r="F91" s="142"/>
      <c r="G91" s="143"/>
      <c r="H91" s="144">
        <f t="shared" ca="1" si="3"/>
        <v>47100</v>
      </c>
      <c r="I91" s="145">
        <f t="shared" ca="1" si="3"/>
        <v>0.13500000000000001</v>
      </c>
      <c r="J91" s="145" t="str">
        <f t="shared" ca="1" si="3"/>
        <v/>
      </c>
      <c r="K91" s="146">
        <f t="shared" ca="1" si="3"/>
        <v>2933388</v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1"/>
      <c r="K104" s="301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2">
        <f ca="1">J67</f>
        <v>16248852</v>
      </c>
      <c r="K105" s="303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0"/>
      <c r="K106" s="300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1"/>
      <c r="K108" s="301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2">
        <f ca="1">J71</f>
        <v>1610246.5945945946</v>
      </c>
      <c r="K109" s="303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1"/>
      <c r="K110" s="301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16248852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298" t="str">
        <f>J75</f>
        <v>NOVI / CONDRO</v>
      </c>
      <c r="K113" s="299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298" t="str">
        <f>J76</f>
        <v/>
      </c>
      <c r="K114" s="299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2023-07-24T09:28:48Z</dcterms:modified>
</cp:coreProperties>
</file>