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showInkAnnotation="0" codeName="ThisWorkbook"/>
  <bookViews>
    <workbookView xWindow="0" yWindow="0" windowWidth="20730" windowHeight="11760" firstSheet="9" activeTab="13"/>
  </bookViews>
  <sheets>
    <sheet name=" FEES TRACKER@" sheetId="1" r:id="rId1"/>
    <sheet name="3RD DASHBOARD" sheetId="2" r:id="rId2"/>
    <sheet name="JOURNAL S1-COM" sheetId="6" r:id="rId3"/>
    <sheet name="JOURNAL S1-ART" sheetId="7" r:id="rId4"/>
    <sheet name="JOURNAL S1-SCI" sheetId="8" r:id="rId5"/>
    <sheet name="JOURNAL S2-COM" sheetId="9" r:id="rId6"/>
    <sheet name="JOURNAL S2-SCI" sheetId="11" r:id="rId7"/>
    <sheet name="JOURNAL S2-ART" sheetId="10" r:id="rId8"/>
    <sheet name="GENERAL LEDGER" sheetId="12" r:id="rId9"/>
    <sheet name="3RD CASHBOOK" sheetId="3" r:id="rId10"/>
    <sheet name="2ND TERM PREPAYMENTS" sheetId="14" r:id="rId11"/>
    <sheet name="3RD TERM PREPAYMENTS" sheetId="15" r:id="rId12"/>
    <sheet name="Sheet1" sheetId="16" r:id="rId13"/>
    <sheet name="Sheet2" sheetId="17" r:id="rId14"/>
  </sheets>
  <externalReferences>
    <externalReference r:id="rId15"/>
  </externalReferences>
  <definedNames>
    <definedName name="DebtorIIDs">' FEES TRACKER@'!$B$2:$B$271</definedName>
    <definedName name="DebtorsIDs" localSheetId="0">' FEES TRACKER@'!$B$5:$B$21</definedName>
    <definedName name="DebtorsNames">' FEES TRACKER@'!$C$2:$C$271</definedName>
    <definedName name="PaymentsStatus">' FEES TRACKER@'!$G$2:$G$272</definedName>
    <definedName name="_xlnm.Print_Area" localSheetId="1">'3RD DASHBOARD'!$A$1:$J$35</definedName>
    <definedName name="_xlnm.Print_Area" localSheetId="3">'JOURNAL S1-ART'!$A$1:$AH$52</definedName>
    <definedName name="_xlnm.Print_Area" localSheetId="2">'JOURNAL S1-COM'!$A$1:$K$26</definedName>
    <definedName name="_xlnm.Print_Area" localSheetId="7">'JOURNAL S2-ART'!$E$1:$J$54</definedName>
    <definedName name="SSS_1COM" localSheetId="0">' FEES TRACKER@'!$B$5:$B$271</definedName>
    <definedName name="UpaidDebtorsamounts">' FEES TRACKER@'!$E$2:$E$272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3" i="16" l="1"/>
  <c r="I272" i="16"/>
  <c r="F272" i="16"/>
  <c r="D272" i="16"/>
  <c r="K271" i="16"/>
  <c r="J271" i="16"/>
  <c r="I271" i="16"/>
  <c r="G271" i="16"/>
  <c r="L271" i="16" s="1"/>
  <c r="E271" i="16"/>
  <c r="K270" i="16"/>
  <c r="J270" i="16"/>
  <c r="I270" i="16"/>
  <c r="G270" i="16"/>
  <c r="L270" i="16" s="1"/>
  <c r="E270" i="16"/>
  <c r="K269" i="16"/>
  <c r="J269" i="16"/>
  <c r="I269" i="16"/>
  <c r="G269" i="16"/>
  <c r="L269" i="16" s="1"/>
  <c r="E269" i="16"/>
  <c r="K268" i="16"/>
  <c r="J268" i="16"/>
  <c r="I268" i="16"/>
  <c r="G268" i="16"/>
  <c r="L268" i="16" s="1"/>
  <c r="E268" i="16"/>
  <c r="K267" i="16"/>
  <c r="J267" i="16"/>
  <c r="I267" i="16"/>
  <c r="G267" i="16"/>
  <c r="L267" i="16" s="1"/>
  <c r="E267" i="16"/>
  <c r="K266" i="16"/>
  <c r="J266" i="16"/>
  <c r="I266" i="16"/>
  <c r="G266" i="16"/>
  <c r="L266" i="16" s="1"/>
  <c r="E266" i="16"/>
  <c r="K265" i="16"/>
  <c r="J265" i="16"/>
  <c r="I265" i="16"/>
  <c r="G265" i="16"/>
  <c r="L265" i="16" s="1"/>
  <c r="E265" i="16"/>
  <c r="K264" i="16"/>
  <c r="J264" i="16"/>
  <c r="I264" i="16"/>
  <c r="G264" i="16"/>
  <c r="L264" i="16" s="1"/>
  <c r="E264" i="16"/>
  <c r="K263" i="16"/>
  <c r="J263" i="16"/>
  <c r="I263" i="16"/>
  <c r="G263" i="16"/>
  <c r="L263" i="16" s="1"/>
  <c r="E263" i="16"/>
  <c r="K262" i="16"/>
  <c r="J262" i="16"/>
  <c r="I262" i="16"/>
  <c r="G262" i="16"/>
  <c r="L262" i="16" s="1"/>
  <c r="E262" i="16"/>
  <c r="K261" i="16"/>
  <c r="J261" i="16"/>
  <c r="I261" i="16"/>
  <c r="G261" i="16"/>
  <c r="L261" i="16" s="1"/>
  <c r="E261" i="16"/>
  <c r="K260" i="16"/>
  <c r="J260" i="16"/>
  <c r="I260" i="16"/>
  <c r="G260" i="16"/>
  <c r="L260" i="16" s="1"/>
  <c r="E260" i="16"/>
  <c r="K259" i="16"/>
  <c r="J259" i="16"/>
  <c r="I259" i="16"/>
  <c r="G259" i="16"/>
  <c r="L259" i="16" s="1"/>
  <c r="E259" i="16"/>
  <c r="K258" i="16"/>
  <c r="J258" i="16"/>
  <c r="I258" i="16"/>
  <c r="G258" i="16"/>
  <c r="L258" i="16" s="1"/>
  <c r="E258" i="16"/>
  <c r="K257" i="16"/>
  <c r="J257" i="16"/>
  <c r="I257" i="16"/>
  <c r="G257" i="16"/>
  <c r="L257" i="16" s="1"/>
  <c r="E257" i="16"/>
  <c r="K256" i="16"/>
  <c r="J256" i="16"/>
  <c r="I256" i="16"/>
  <c r="G256" i="16"/>
  <c r="L256" i="16" s="1"/>
  <c r="E256" i="16"/>
  <c r="K255" i="16"/>
  <c r="J255" i="16"/>
  <c r="I255" i="16"/>
  <c r="G255" i="16"/>
  <c r="L255" i="16" s="1"/>
  <c r="E255" i="16"/>
  <c r="K254" i="16"/>
  <c r="J254" i="16"/>
  <c r="I254" i="16"/>
  <c r="G254" i="16"/>
  <c r="L254" i="16" s="1"/>
  <c r="E254" i="16"/>
  <c r="K253" i="16"/>
  <c r="J253" i="16"/>
  <c r="I253" i="16"/>
  <c r="G253" i="16"/>
  <c r="L253" i="16" s="1"/>
  <c r="E253" i="16"/>
  <c r="K252" i="16"/>
  <c r="J252" i="16"/>
  <c r="I252" i="16"/>
  <c r="G252" i="16"/>
  <c r="L252" i="16" s="1"/>
  <c r="E252" i="16"/>
  <c r="K251" i="16"/>
  <c r="J251" i="16"/>
  <c r="I251" i="16"/>
  <c r="G251" i="16"/>
  <c r="L251" i="16" s="1"/>
  <c r="E251" i="16"/>
  <c r="K250" i="16"/>
  <c r="J250" i="16"/>
  <c r="I250" i="16"/>
  <c r="G250" i="16"/>
  <c r="L250" i="16" s="1"/>
  <c r="E250" i="16"/>
  <c r="K249" i="16"/>
  <c r="J249" i="16"/>
  <c r="I249" i="16"/>
  <c r="G249" i="16"/>
  <c r="L249" i="16" s="1"/>
  <c r="E249" i="16"/>
  <c r="K248" i="16"/>
  <c r="J248" i="16"/>
  <c r="I248" i="16"/>
  <c r="G248" i="16"/>
  <c r="L248" i="16" s="1"/>
  <c r="E248" i="16"/>
  <c r="K247" i="16"/>
  <c r="J247" i="16"/>
  <c r="I247" i="16"/>
  <c r="G247" i="16"/>
  <c r="L247" i="16" s="1"/>
  <c r="E247" i="16"/>
  <c r="K246" i="16"/>
  <c r="J246" i="16"/>
  <c r="I246" i="16"/>
  <c r="G246" i="16"/>
  <c r="L246" i="16" s="1"/>
  <c r="E246" i="16"/>
  <c r="K245" i="16"/>
  <c r="J245" i="16"/>
  <c r="I245" i="16"/>
  <c r="G245" i="16"/>
  <c r="L245" i="16" s="1"/>
  <c r="E245" i="16"/>
  <c r="K244" i="16"/>
  <c r="J244" i="16"/>
  <c r="I244" i="16"/>
  <c r="G244" i="16"/>
  <c r="L244" i="16" s="1"/>
  <c r="E244" i="16"/>
  <c r="K243" i="16"/>
  <c r="J243" i="16"/>
  <c r="I243" i="16"/>
  <c r="G243" i="16"/>
  <c r="L243" i="16" s="1"/>
  <c r="E243" i="16"/>
  <c r="K242" i="16"/>
  <c r="J242" i="16"/>
  <c r="I242" i="16"/>
  <c r="G242" i="16"/>
  <c r="L242" i="16" s="1"/>
  <c r="E242" i="16"/>
  <c r="K241" i="16"/>
  <c r="J241" i="16"/>
  <c r="I241" i="16"/>
  <c r="G241" i="16"/>
  <c r="L241" i="16" s="1"/>
  <c r="E241" i="16"/>
  <c r="K240" i="16"/>
  <c r="J240" i="16"/>
  <c r="I240" i="16"/>
  <c r="G240" i="16"/>
  <c r="L240" i="16" s="1"/>
  <c r="E240" i="16"/>
  <c r="K239" i="16"/>
  <c r="J239" i="16"/>
  <c r="I239" i="16"/>
  <c r="G239" i="16"/>
  <c r="L239" i="16" s="1"/>
  <c r="E239" i="16"/>
  <c r="K238" i="16"/>
  <c r="J238" i="16"/>
  <c r="I238" i="16"/>
  <c r="G238" i="16"/>
  <c r="L238" i="16" s="1"/>
  <c r="E238" i="16"/>
  <c r="K237" i="16"/>
  <c r="J237" i="16"/>
  <c r="I237" i="16"/>
  <c r="G237" i="16"/>
  <c r="L237" i="16" s="1"/>
  <c r="E237" i="16"/>
  <c r="K236" i="16"/>
  <c r="J236" i="16"/>
  <c r="I236" i="16"/>
  <c r="G236" i="16"/>
  <c r="L236" i="16" s="1"/>
  <c r="E236" i="16"/>
  <c r="K235" i="16"/>
  <c r="J235" i="16"/>
  <c r="I235" i="16"/>
  <c r="G235" i="16"/>
  <c r="L235" i="16" s="1"/>
  <c r="E235" i="16"/>
  <c r="K234" i="16"/>
  <c r="J234" i="16"/>
  <c r="I234" i="16"/>
  <c r="G234" i="16"/>
  <c r="L234" i="16" s="1"/>
  <c r="E234" i="16"/>
  <c r="K233" i="16"/>
  <c r="J233" i="16"/>
  <c r="I233" i="16"/>
  <c r="G233" i="16"/>
  <c r="L233" i="16" s="1"/>
  <c r="E233" i="16"/>
  <c r="K232" i="16"/>
  <c r="J232" i="16"/>
  <c r="I232" i="16"/>
  <c r="G232" i="16"/>
  <c r="L232" i="16" s="1"/>
  <c r="E232" i="16"/>
  <c r="K231" i="16"/>
  <c r="J231" i="16"/>
  <c r="I231" i="16"/>
  <c r="G231" i="16"/>
  <c r="L231" i="16" s="1"/>
  <c r="E231" i="16"/>
  <c r="K230" i="16"/>
  <c r="J230" i="16"/>
  <c r="I230" i="16"/>
  <c r="G230" i="16"/>
  <c r="L230" i="16" s="1"/>
  <c r="E230" i="16"/>
  <c r="K229" i="16"/>
  <c r="J229" i="16"/>
  <c r="I229" i="16"/>
  <c r="G229" i="16"/>
  <c r="L229" i="16" s="1"/>
  <c r="E229" i="16"/>
  <c r="K228" i="16"/>
  <c r="J228" i="16"/>
  <c r="I228" i="16"/>
  <c r="G228" i="16"/>
  <c r="L228" i="16" s="1"/>
  <c r="E228" i="16"/>
  <c r="K227" i="16"/>
  <c r="J227" i="16"/>
  <c r="I227" i="16"/>
  <c r="G227" i="16"/>
  <c r="L227" i="16" s="1"/>
  <c r="E227" i="16"/>
  <c r="K226" i="16"/>
  <c r="J226" i="16"/>
  <c r="I226" i="16"/>
  <c r="G226" i="16"/>
  <c r="L226" i="16" s="1"/>
  <c r="E226" i="16"/>
  <c r="K225" i="16"/>
  <c r="J225" i="16"/>
  <c r="I225" i="16"/>
  <c r="G225" i="16"/>
  <c r="L225" i="16" s="1"/>
  <c r="E225" i="16"/>
  <c r="K224" i="16"/>
  <c r="J224" i="16"/>
  <c r="I224" i="16"/>
  <c r="G224" i="16"/>
  <c r="L224" i="16" s="1"/>
  <c r="E224" i="16"/>
  <c r="K223" i="16"/>
  <c r="K272" i="16" s="1"/>
  <c r="J223" i="16"/>
  <c r="I223" i="16"/>
  <c r="G223" i="16"/>
  <c r="L223" i="16" s="1"/>
  <c r="E223" i="16"/>
  <c r="E272" i="16" s="1"/>
  <c r="K222" i="16"/>
  <c r="J222" i="16"/>
  <c r="J272" i="16" s="1"/>
  <c r="I222" i="16"/>
  <c r="G222" i="16"/>
  <c r="L222" i="16" s="1"/>
  <c r="E222" i="16"/>
  <c r="I219" i="16"/>
  <c r="F218" i="16"/>
  <c r="D218" i="16"/>
  <c r="K217" i="16"/>
  <c r="J217" i="16"/>
  <c r="I217" i="16"/>
  <c r="G217" i="16"/>
  <c r="L217" i="16" s="1"/>
  <c r="E217" i="16"/>
  <c r="K216" i="16"/>
  <c r="J216" i="16"/>
  <c r="I216" i="16"/>
  <c r="G216" i="16"/>
  <c r="L216" i="16" s="1"/>
  <c r="E216" i="16"/>
  <c r="K215" i="16"/>
  <c r="J215" i="16"/>
  <c r="I215" i="16"/>
  <c r="G215" i="16"/>
  <c r="L215" i="16" s="1"/>
  <c r="E215" i="16"/>
  <c r="K214" i="16"/>
  <c r="J214" i="16"/>
  <c r="I214" i="16"/>
  <c r="G214" i="16"/>
  <c r="L214" i="16" s="1"/>
  <c r="E214" i="16"/>
  <c r="K213" i="16"/>
  <c r="J213" i="16"/>
  <c r="I213" i="16"/>
  <c r="G213" i="16"/>
  <c r="L213" i="16" s="1"/>
  <c r="E213" i="16"/>
  <c r="K212" i="16"/>
  <c r="J212" i="16"/>
  <c r="I212" i="16"/>
  <c r="G212" i="16"/>
  <c r="L212" i="16" s="1"/>
  <c r="E212" i="16"/>
  <c r="K211" i="16"/>
  <c r="J211" i="16"/>
  <c r="I211" i="16"/>
  <c r="G211" i="16"/>
  <c r="L211" i="16" s="1"/>
  <c r="E211" i="16"/>
  <c r="K210" i="16"/>
  <c r="J210" i="16"/>
  <c r="I210" i="16"/>
  <c r="G210" i="16"/>
  <c r="L210" i="16" s="1"/>
  <c r="E210" i="16"/>
  <c r="K209" i="16"/>
  <c r="J209" i="16"/>
  <c r="I209" i="16"/>
  <c r="G209" i="16"/>
  <c r="L209" i="16" s="1"/>
  <c r="E209" i="16"/>
  <c r="K208" i="16"/>
  <c r="J208" i="16"/>
  <c r="I208" i="16"/>
  <c r="G208" i="16"/>
  <c r="L208" i="16" s="1"/>
  <c r="E208" i="16"/>
  <c r="K207" i="16"/>
  <c r="J207" i="16"/>
  <c r="I207" i="16"/>
  <c r="G207" i="16"/>
  <c r="L207" i="16" s="1"/>
  <c r="E207" i="16"/>
  <c r="K206" i="16"/>
  <c r="J206" i="16"/>
  <c r="I206" i="16"/>
  <c r="G206" i="16"/>
  <c r="L206" i="16" s="1"/>
  <c r="E206" i="16"/>
  <c r="K205" i="16"/>
  <c r="J205" i="16"/>
  <c r="I205" i="16"/>
  <c r="G205" i="16"/>
  <c r="L205" i="16" s="1"/>
  <c r="E205" i="16"/>
  <c r="K204" i="16"/>
  <c r="J204" i="16"/>
  <c r="I204" i="16"/>
  <c r="G204" i="16"/>
  <c r="L204" i="16" s="1"/>
  <c r="E204" i="16"/>
  <c r="K203" i="16"/>
  <c r="J203" i="16"/>
  <c r="I203" i="16"/>
  <c r="G203" i="16"/>
  <c r="L203" i="16" s="1"/>
  <c r="E203" i="16"/>
  <c r="K202" i="16"/>
  <c r="J202" i="16"/>
  <c r="I202" i="16"/>
  <c r="G202" i="16"/>
  <c r="L202" i="16" s="1"/>
  <c r="E202" i="16"/>
  <c r="K201" i="16"/>
  <c r="J201" i="16"/>
  <c r="I201" i="16"/>
  <c r="G201" i="16"/>
  <c r="L201" i="16" s="1"/>
  <c r="E201" i="16"/>
  <c r="K200" i="16"/>
  <c r="J200" i="16"/>
  <c r="I200" i="16"/>
  <c r="G200" i="16"/>
  <c r="L200" i="16" s="1"/>
  <c r="E200" i="16"/>
  <c r="K199" i="16"/>
  <c r="J199" i="16"/>
  <c r="I199" i="16"/>
  <c r="G199" i="16"/>
  <c r="L199" i="16" s="1"/>
  <c r="E199" i="16"/>
  <c r="K198" i="16"/>
  <c r="J198" i="16"/>
  <c r="I198" i="16"/>
  <c r="G198" i="16"/>
  <c r="L198" i="16" s="1"/>
  <c r="E198" i="16"/>
  <c r="K197" i="16"/>
  <c r="J197" i="16"/>
  <c r="I197" i="16"/>
  <c r="G197" i="16"/>
  <c r="L197" i="16" s="1"/>
  <c r="E197" i="16"/>
  <c r="K196" i="16"/>
  <c r="J196" i="16"/>
  <c r="I196" i="16"/>
  <c r="G196" i="16"/>
  <c r="L196" i="16" s="1"/>
  <c r="E196" i="16"/>
  <c r="K195" i="16"/>
  <c r="J195" i="16"/>
  <c r="I195" i="16"/>
  <c r="G195" i="16"/>
  <c r="L195" i="16" s="1"/>
  <c r="E195" i="16"/>
  <c r="K194" i="16"/>
  <c r="J194" i="16"/>
  <c r="I194" i="16"/>
  <c r="G194" i="16"/>
  <c r="L194" i="16" s="1"/>
  <c r="E194" i="16"/>
  <c r="K193" i="16"/>
  <c r="J193" i="16"/>
  <c r="I193" i="16"/>
  <c r="G193" i="16"/>
  <c r="L193" i="16" s="1"/>
  <c r="E193" i="16"/>
  <c r="K192" i="16"/>
  <c r="J192" i="16"/>
  <c r="I192" i="16"/>
  <c r="G192" i="16"/>
  <c r="L192" i="16" s="1"/>
  <c r="E192" i="16"/>
  <c r="K191" i="16"/>
  <c r="J191" i="16"/>
  <c r="I191" i="16"/>
  <c r="G191" i="16"/>
  <c r="L191" i="16" s="1"/>
  <c r="E191" i="16"/>
  <c r="K190" i="16"/>
  <c r="J190" i="16"/>
  <c r="I190" i="16"/>
  <c r="G190" i="16"/>
  <c r="L190" i="16" s="1"/>
  <c r="E190" i="16"/>
  <c r="K189" i="16"/>
  <c r="J189" i="16"/>
  <c r="I189" i="16"/>
  <c r="G189" i="16"/>
  <c r="L189" i="16" s="1"/>
  <c r="E189" i="16"/>
  <c r="K188" i="16"/>
  <c r="J188" i="16"/>
  <c r="I188" i="16"/>
  <c r="G188" i="16"/>
  <c r="L188" i="16" s="1"/>
  <c r="E188" i="16"/>
  <c r="K187" i="16"/>
  <c r="J187" i="16"/>
  <c r="I187" i="16"/>
  <c r="G187" i="16"/>
  <c r="L187" i="16" s="1"/>
  <c r="E187" i="16"/>
  <c r="K186" i="16"/>
  <c r="J186" i="16"/>
  <c r="I186" i="16"/>
  <c r="G186" i="16"/>
  <c r="L186" i="16" s="1"/>
  <c r="E186" i="16"/>
  <c r="K185" i="16"/>
  <c r="J185" i="16"/>
  <c r="I185" i="16"/>
  <c r="G185" i="16"/>
  <c r="L185" i="16" s="1"/>
  <c r="E185" i="16"/>
  <c r="K184" i="16"/>
  <c r="J184" i="16"/>
  <c r="I184" i="16"/>
  <c r="G184" i="16"/>
  <c r="L184" i="16" s="1"/>
  <c r="E184" i="16"/>
  <c r="K183" i="16"/>
  <c r="J183" i="16"/>
  <c r="I183" i="16"/>
  <c r="G183" i="16"/>
  <c r="L183" i="16" s="1"/>
  <c r="E183" i="16"/>
  <c r="K182" i="16"/>
  <c r="J182" i="16"/>
  <c r="I182" i="16"/>
  <c r="G182" i="16"/>
  <c r="L182" i="16" s="1"/>
  <c r="E182" i="16"/>
  <c r="K181" i="16"/>
  <c r="J181" i="16"/>
  <c r="I181" i="16"/>
  <c r="G181" i="16"/>
  <c r="L181" i="16" s="1"/>
  <c r="E181" i="16"/>
  <c r="K180" i="16"/>
  <c r="J180" i="16"/>
  <c r="I180" i="16"/>
  <c r="G180" i="16"/>
  <c r="L180" i="16" s="1"/>
  <c r="E180" i="16"/>
  <c r="K179" i="16"/>
  <c r="J179" i="16"/>
  <c r="I179" i="16"/>
  <c r="G179" i="16"/>
  <c r="L179" i="16" s="1"/>
  <c r="E179" i="16"/>
  <c r="K178" i="16"/>
  <c r="J178" i="16"/>
  <c r="I178" i="16"/>
  <c r="G178" i="16"/>
  <c r="L178" i="16" s="1"/>
  <c r="E178" i="16"/>
  <c r="K177" i="16"/>
  <c r="J177" i="16"/>
  <c r="I177" i="16"/>
  <c r="G177" i="16"/>
  <c r="L177" i="16" s="1"/>
  <c r="E177" i="16"/>
  <c r="K176" i="16"/>
  <c r="J176" i="16"/>
  <c r="I176" i="16"/>
  <c r="G176" i="16"/>
  <c r="L176" i="16" s="1"/>
  <c r="E176" i="16"/>
  <c r="K175" i="16"/>
  <c r="J175" i="16"/>
  <c r="I175" i="16"/>
  <c r="G175" i="16"/>
  <c r="L175" i="16" s="1"/>
  <c r="E175" i="16"/>
  <c r="K174" i="16"/>
  <c r="J174" i="16"/>
  <c r="I174" i="16"/>
  <c r="G174" i="16"/>
  <c r="L174" i="16" s="1"/>
  <c r="E174" i="16"/>
  <c r="K173" i="16"/>
  <c r="J173" i="16"/>
  <c r="I173" i="16"/>
  <c r="G173" i="16"/>
  <c r="L173" i="16" s="1"/>
  <c r="E173" i="16"/>
  <c r="K172" i="16"/>
  <c r="J172" i="16"/>
  <c r="I172" i="16"/>
  <c r="I218" i="16" s="1"/>
  <c r="G172" i="16"/>
  <c r="L172" i="16" s="1"/>
  <c r="E172" i="16"/>
  <c r="F168" i="16"/>
  <c r="E168" i="16"/>
  <c r="D168" i="16"/>
  <c r="K167" i="16"/>
  <c r="J167" i="16"/>
  <c r="I167" i="16"/>
  <c r="G167" i="16"/>
  <c r="L167" i="16" s="1"/>
  <c r="E167" i="16"/>
  <c r="K166" i="16"/>
  <c r="J166" i="16"/>
  <c r="I166" i="16"/>
  <c r="G166" i="16"/>
  <c r="L166" i="16" s="1"/>
  <c r="E166" i="16"/>
  <c r="K165" i="16"/>
  <c r="J165" i="16"/>
  <c r="I165" i="16"/>
  <c r="G165" i="16"/>
  <c r="L165" i="16" s="1"/>
  <c r="E165" i="16"/>
  <c r="K164" i="16"/>
  <c r="J164" i="16"/>
  <c r="I164" i="16"/>
  <c r="G164" i="16"/>
  <c r="L164" i="16" s="1"/>
  <c r="E164" i="16"/>
  <c r="K163" i="16"/>
  <c r="J163" i="16"/>
  <c r="I163" i="16"/>
  <c r="G163" i="16"/>
  <c r="L163" i="16" s="1"/>
  <c r="E163" i="16"/>
  <c r="K162" i="16"/>
  <c r="J162" i="16"/>
  <c r="I162" i="16"/>
  <c r="G162" i="16"/>
  <c r="L162" i="16" s="1"/>
  <c r="E162" i="16"/>
  <c r="K161" i="16"/>
  <c r="J161" i="16"/>
  <c r="I161" i="16"/>
  <c r="G161" i="16"/>
  <c r="L161" i="16" s="1"/>
  <c r="E161" i="16"/>
  <c r="K160" i="16"/>
  <c r="J160" i="16"/>
  <c r="I160" i="16"/>
  <c r="G160" i="16"/>
  <c r="L160" i="16" s="1"/>
  <c r="E160" i="16"/>
  <c r="K159" i="16"/>
  <c r="J159" i="16"/>
  <c r="I159" i="16"/>
  <c r="G159" i="16"/>
  <c r="L159" i="16" s="1"/>
  <c r="E159" i="16"/>
  <c r="K158" i="16"/>
  <c r="J158" i="16"/>
  <c r="I158" i="16"/>
  <c r="G158" i="16"/>
  <c r="L158" i="16" s="1"/>
  <c r="E158" i="16"/>
  <c r="K157" i="16"/>
  <c r="J157" i="16"/>
  <c r="I157" i="16"/>
  <c r="G157" i="16"/>
  <c r="L157" i="16" s="1"/>
  <c r="E157" i="16"/>
  <c r="K156" i="16"/>
  <c r="J156" i="16"/>
  <c r="I156" i="16"/>
  <c r="G156" i="16"/>
  <c r="L156" i="16" s="1"/>
  <c r="E156" i="16"/>
  <c r="K155" i="16"/>
  <c r="J155" i="16"/>
  <c r="I155" i="16"/>
  <c r="G155" i="16"/>
  <c r="L155" i="16" s="1"/>
  <c r="E155" i="16"/>
  <c r="K154" i="16"/>
  <c r="J154" i="16"/>
  <c r="I154" i="16"/>
  <c r="G154" i="16"/>
  <c r="L154" i="16" s="1"/>
  <c r="E154" i="16"/>
  <c r="K153" i="16"/>
  <c r="J153" i="16"/>
  <c r="I153" i="16"/>
  <c r="G153" i="16"/>
  <c r="L153" i="16" s="1"/>
  <c r="E153" i="16"/>
  <c r="K152" i="16"/>
  <c r="J152" i="16"/>
  <c r="I152" i="16"/>
  <c r="G152" i="16"/>
  <c r="L152" i="16" s="1"/>
  <c r="E152" i="16"/>
  <c r="K151" i="16"/>
  <c r="K168" i="16" s="1"/>
  <c r="J151" i="16"/>
  <c r="I151" i="16"/>
  <c r="G151" i="16"/>
  <c r="L151" i="16" s="1"/>
  <c r="E151" i="16"/>
  <c r="K150" i="16"/>
  <c r="J150" i="16"/>
  <c r="I150" i="16"/>
  <c r="G150" i="16"/>
  <c r="L150" i="16" s="1"/>
  <c r="E150" i="16"/>
  <c r="K149" i="16"/>
  <c r="J149" i="16"/>
  <c r="I149" i="16"/>
  <c r="G149" i="16"/>
  <c r="L149" i="16" s="1"/>
  <c r="E149" i="16"/>
  <c r="K148" i="16"/>
  <c r="J148" i="16"/>
  <c r="I148" i="16"/>
  <c r="G148" i="16"/>
  <c r="L148" i="16" s="1"/>
  <c r="E148" i="16"/>
  <c r="K144" i="16"/>
  <c r="F144" i="16"/>
  <c r="D144" i="16"/>
  <c r="K143" i="16"/>
  <c r="J143" i="16"/>
  <c r="I143" i="16"/>
  <c r="G143" i="16"/>
  <c r="L143" i="16" s="1"/>
  <c r="E143" i="16"/>
  <c r="K142" i="16"/>
  <c r="J142" i="16"/>
  <c r="I142" i="16"/>
  <c r="G142" i="16"/>
  <c r="L142" i="16" s="1"/>
  <c r="E142" i="16"/>
  <c r="K141" i="16"/>
  <c r="J141" i="16"/>
  <c r="I141" i="16"/>
  <c r="G141" i="16"/>
  <c r="L141" i="16" s="1"/>
  <c r="E141" i="16"/>
  <c r="K140" i="16"/>
  <c r="J140" i="16"/>
  <c r="I140" i="16"/>
  <c r="G140" i="16"/>
  <c r="L140" i="16" s="1"/>
  <c r="E140" i="16"/>
  <c r="K139" i="16"/>
  <c r="J139" i="16"/>
  <c r="I139" i="16"/>
  <c r="G139" i="16"/>
  <c r="L139" i="16" s="1"/>
  <c r="E139" i="16"/>
  <c r="K138" i="16"/>
  <c r="J138" i="16"/>
  <c r="I138" i="16"/>
  <c r="G138" i="16"/>
  <c r="L138" i="16" s="1"/>
  <c r="E138" i="16"/>
  <c r="K137" i="16"/>
  <c r="J137" i="16"/>
  <c r="I137" i="16"/>
  <c r="G137" i="16"/>
  <c r="L137" i="16" s="1"/>
  <c r="E137" i="16"/>
  <c r="K136" i="16"/>
  <c r="J136" i="16"/>
  <c r="I136" i="16"/>
  <c r="G136" i="16"/>
  <c r="L136" i="16" s="1"/>
  <c r="E136" i="16"/>
  <c r="K135" i="16"/>
  <c r="J135" i="16"/>
  <c r="I135" i="16"/>
  <c r="G135" i="16"/>
  <c r="L135" i="16" s="1"/>
  <c r="E135" i="16"/>
  <c r="K134" i="16"/>
  <c r="J134" i="16"/>
  <c r="I134" i="16"/>
  <c r="G134" i="16"/>
  <c r="L134" i="16" s="1"/>
  <c r="E134" i="16"/>
  <c r="K133" i="16"/>
  <c r="J133" i="16"/>
  <c r="I133" i="16"/>
  <c r="G133" i="16"/>
  <c r="L133" i="16" s="1"/>
  <c r="E133" i="16"/>
  <c r="K132" i="16"/>
  <c r="J132" i="16"/>
  <c r="I132" i="16"/>
  <c r="G132" i="16"/>
  <c r="L132" i="16" s="1"/>
  <c r="E132" i="16"/>
  <c r="K131" i="16"/>
  <c r="J131" i="16"/>
  <c r="I131" i="16"/>
  <c r="G131" i="16"/>
  <c r="L131" i="16" s="1"/>
  <c r="E131" i="16"/>
  <c r="K130" i="16"/>
  <c r="J130" i="16"/>
  <c r="I130" i="16"/>
  <c r="G130" i="16"/>
  <c r="L130" i="16" s="1"/>
  <c r="E130" i="16"/>
  <c r="K129" i="16"/>
  <c r="J129" i="16"/>
  <c r="I129" i="16"/>
  <c r="G129" i="16"/>
  <c r="L129" i="16" s="1"/>
  <c r="E129" i="16"/>
  <c r="K128" i="16"/>
  <c r="J128" i="16"/>
  <c r="I128" i="16"/>
  <c r="G128" i="16"/>
  <c r="L128" i="16" s="1"/>
  <c r="E128" i="16"/>
  <c r="K127" i="16"/>
  <c r="J127" i="16"/>
  <c r="I127" i="16"/>
  <c r="G127" i="16"/>
  <c r="L127" i="16" s="1"/>
  <c r="E127" i="16"/>
  <c r="K126" i="16"/>
  <c r="J126" i="16"/>
  <c r="I126" i="16"/>
  <c r="G126" i="16"/>
  <c r="L126" i="16" s="1"/>
  <c r="E126" i="16"/>
  <c r="K125" i="16"/>
  <c r="J125" i="16"/>
  <c r="I125" i="16"/>
  <c r="G125" i="16"/>
  <c r="L125" i="16" s="1"/>
  <c r="E125" i="16"/>
  <c r="K124" i="16"/>
  <c r="J124" i="16"/>
  <c r="I124" i="16"/>
  <c r="G124" i="16"/>
  <c r="L124" i="16" s="1"/>
  <c r="E124" i="16"/>
  <c r="K123" i="16"/>
  <c r="J123" i="16"/>
  <c r="I123" i="16"/>
  <c r="G123" i="16"/>
  <c r="L123" i="16" s="1"/>
  <c r="E123" i="16"/>
  <c r="K122" i="16"/>
  <c r="J122" i="16"/>
  <c r="I122" i="16"/>
  <c r="G122" i="16"/>
  <c r="L122" i="16" s="1"/>
  <c r="E122" i="16"/>
  <c r="K121" i="16"/>
  <c r="J121" i="16"/>
  <c r="I121" i="16"/>
  <c r="G121" i="16"/>
  <c r="L121" i="16" s="1"/>
  <c r="E121" i="16"/>
  <c r="K120" i="16"/>
  <c r="J120" i="16"/>
  <c r="I120" i="16"/>
  <c r="G120" i="16"/>
  <c r="L120" i="16" s="1"/>
  <c r="E120" i="16"/>
  <c r="K119" i="16"/>
  <c r="J119" i="16"/>
  <c r="I119" i="16"/>
  <c r="G119" i="16"/>
  <c r="L119" i="16" s="1"/>
  <c r="E119" i="16"/>
  <c r="K118" i="16"/>
  <c r="J118" i="16"/>
  <c r="I118" i="16"/>
  <c r="G118" i="16"/>
  <c r="L118" i="16" s="1"/>
  <c r="E118" i="16"/>
  <c r="K117" i="16"/>
  <c r="J117" i="16"/>
  <c r="I117" i="16"/>
  <c r="G117" i="16"/>
  <c r="L117" i="16" s="1"/>
  <c r="E117" i="16"/>
  <c r="K116" i="16"/>
  <c r="J116" i="16"/>
  <c r="I116" i="16"/>
  <c r="G116" i="16"/>
  <c r="L116" i="16" s="1"/>
  <c r="E116" i="16"/>
  <c r="K115" i="16"/>
  <c r="J115" i="16"/>
  <c r="I115" i="16"/>
  <c r="G115" i="16"/>
  <c r="L115" i="16" s="1"/>
  <c r="E115" i="16"/>
  <c r="K114" i="16"/>
  <c r="J114" i="16"/>
  <c r="I114" i="16"/>
  <c r="G114" i="16"/>
  <c r="L114" i="16" s="1"/>
  <c r="E114" i="16"/>
  <c r="K113" i="16"/>
  <c r="J113" i="16"/>
  <c r="I113" i="16"/>
  <c r="G113" i="16"/>
  <c r="L113" i="16" s="1"/>
  <c r="E113" i="16"/>
  <c r="K112" i="16"/>
  <c r="J112" i="16"/>
  <c r="I112" i="16"/>
  <c r="G112" i="16"/>
  <c r="L112" i="16" s="1"/>
  <c r="E112" i="16"/>
  <c r="K111" i="16"/>
  <c r="J111" i="16"/>
  <c r="I111" i="16"/>
  <c r="G111" i="16"/>
  <c r="L111" i="16" s="1"/>
  <c r="E111" i="16"/>
  <c r="K110" i="16"/>
  <c r="J110" i="16"/>
  <c r="I110" i="16"/>
  <c r="G110" i="16"/>
  <c r="L110" i="16" s="1"/>
  <c r="E110" i="16"/>
  <c r="K109" i="16"/>
  <c r="J109" i="16"/>
  <c r="I109" i="16"/>
  <c r="G109" i="16"/>
  <c r="L109" i="16" s="1"/>
  <c r="E109" i="16"/>
  <c r="K108" i="16"/>
  <c r="J108" i="16"/>
  <c r="I108" i="16"/>
  <c r="G108" i="16"/>
  <c r="L108" i="16" s="1"/>
  <c r="E108" i="16"/>
  <c r="K107" i="16"/>
  <c r="J107" i="16"/>
  <c r="I107" i="16"/>
  <c r="G107" i="16"/>
  <c r="L107" i="16" s="1"/>
  <c r="E107" i="16"/>
  <c r="K106" i="16"/>
  <c r="J106" i="16"/>
  <c r="I106" i="16"/>
  <c r="G106" i="16"/>
  <c r="L106" i="16" s="1"/>
  <c r="E106" i="16"/>
  <c r="K105" i="16"/>
  <c r="J105" i="16"/>
  <c r="I105" i="16"/>
  <c r="G105" i="16"/>
  <c r="L105" i="16" s="1"/>
  <c r="E105" i="16"/>
  <c r="K104" i="16"/>
  <c r="J104" i="16"/>
  <c r="I104" i="16"/>
  <c r="G104" i="16"/>
  <c r="L104" i="16" s="1"/>
  <c r="E104" i="16"/>
  <c r="K103" i="16"/>
  <c r="J103" i="16"/>
  <c r="I103" i="16"/>
  <c r="G103" i="16"/>
  <c r="L103" i="16" s="1"/>
  <c r="E103" i="16"/>
  <c r="K102" i="16"/>
  <c r="J102" i="16"/>
  <c r="I102" i="16"/>
  <c r="G102" i="16"/>
  <c r="L102" i="16" s="1"/>
  <c r="E102" i="16"/>
  <c r="K101" i="16"/>
  <c r="J101" i="16"/>
  <c r="I101" i="16"/>
  <c r="G101" i="16"/>
  <c r="L101" i="16" s="1"/>
  <c r="E101" i="16"/>
  <c r="K100" i="16"/>
  <c r="J100" i="16"/>
  <c r="I100" i="16"/>
  <c r="G100" i="16"/>
  <c r="L100" i="16" s="1"/>
  <c r="E100" i="16"/>
  <c r="K99" i="16"/>
  <c r="J99" i="16"/>
  <c r="I99" i="16"/>
  <c r="G99" i="16"/>
  <c r="L99" i="16" s="1"/>
  <c r="E99" i="16"/>
  <c r="K98" i="16"/>
  <c r="J98" i="16"/>
  <c r="I98" i="16"/>
  <c r="G98" i="16"/>
  <c r="L98" i="16" s="1"/>
  <c r="E98" i="16"/>
  <c r="K97" i="16"/>
  <c r="J97" i="16"/>
  <c r="I97" i="16"/>
  <c r="G97" i="16"/>
  <c r="L97" i="16" s="1"/>
  <c r="E97" i="16"/>
  <c r="K96" i="16"/>
  <c r="J96" i="16"/>
  <c r="I96" i="16"/>
  <c r="G96" i="16"/>
  <c r="L96" i="16" s="1"/>
  <c r="E96" i="16"/>
  <c r="K95" i="16"/>
  <c r="J95" i="16"/>
  <c r="I95" i="16"/>
  <c r="G95" i="16"/>
  <c r="L95" i="16" s="1"/>
  <c r="E95" i="16"/>
  <c r="K94" i="16"/>
  <c r="J94" i="16"/>
  <c r="I94" i="16"/>
  <c r="G94" i="16"/>
  <c r="L94" i="16" s="1"/>
  <c r="E94" i="16"/>
  <c r="K93" i="16"/>
  <c r="J93" i="16"/>
  <c r="I93" i="16"/>
  <c r="G93" i="16"/>
  <c r="L93" i="16" s="1"/>
  <c r="E93" i="16"/>
  <c r="K92" i="16"/>
  <c r="J92" i="16"/>
  <c r="I92" i="16"/>
  <c r="G92" i="16"/>
  <c r="L92" i="16" s="1"/>
  <c r="E92" i="16"/>
  <c r="K91" i="16"/>
  <c r="J91" i="16"/>
  <c r="I91" i="16"/>
  <c r="G91" i="16"/>
  <c r="L91" i="16" s="1"/>
  <c r="E91" i="16"/>
  <c r="K90" i="16"/>
  <c r="J90" i="16"/>
  <c r="I90" i="16"/>
  <c r="G90" i="16"/>
  <c r="L90" i="16" s="1"/>
  <c r="E90" i="16"/>
  <c r="K89" i="16"/>
  <c r="J89" i="16"/>
  <c r="I89" i="16"/>
  <c r="G89" i="16"/>
  <c r="L89" i="16" s="1"/>
  <c r="E89" i="16"/>
  <c r="K88" i="16"/>
  <c r="J88" i="16"/>
  <c r="I88" i="16"/>
  <c r="G88" i="16"/>
  <c r="L88" i="16" s="1"/>
  <c r="E88" i="16"/>
  <c r="K87" i="16"/>
  <c r="J87" i="16"/>
  <c r="I87" i="16"/>
  <c r="G87" i="16"/>
  <c r="L87" i="16" s="1"/>
  <c r="E87" i="16"/>
  <c r="K86" i="16"/>
  <c r="J86" i="16"/>
  <c r="I86" i="16"/>
  <c r="G86" i="16"/>
  <c r="L86" i="16" s="1"/>
  <c r="E86" i="16"/>
  <c r="K85" i="16"/>
  <c r="J85" i="16"/>
  <c r="I85" i="16"/>
  <c r="G85" i="16"/>
  <c r="L85" i="16" s="1"/>
  <c r="E85" i="16"/>
  <c r="K84" i="16"/>
  <c r="J84" i="16"/>
  <c r="I84" i="16"/>
  <c r="G84" i="16"/>
  <c r="L84" i="16" s="1"/>
  <c r="E84" i="16"/>
  <c r="K83" i="16"/>
  <c r="J83" i="16"/>
  <c r="I83" i="16"/>
  <c r="G83" i="16"/>
  <c r="L83" i="16" s="1"/>
  <c r="E83" i="16"/>
  <c r="K82" i="16"/>
  <c r="J82" i="16"/>
  <c r="I82" i="16"/>
  <c r="G82" i="16"/>
  <c r="L82" i="16" s="1"/>
  <c r="E82" i="16"/>
  <c r="K81" i="16"/>
  <c r="J81" i="16"/>
  <c r="I81" i="16"/>
  <c r="G81" i="16"/>
  <c r="L81" i="16" s="1"/>
  <c r="E81" i="16"/>
  <c r="K80" i="16"/>
  <c r="J80" i="16"/>
  <c r="I80" i="16"/>
  <c r="G80" i="16"/>
  <c r="L80" i="16" s="1"/>
  <c r="E80" i="16"/>
  <c r="K79" i="16"/>
  <c r="J79" i="16"/>
  <c r="I79" i="16"/>
  <c r="G79" i="16"/>
  <c r="L79" i="16" s="1"/>
  <c r="E79" i="16"/>
  <c r="K78" i="16"/>
  <c r="J78" i="16"/>
  <c r="I78" i="16"/>
  <c r="G78" i="16"/>
  <c r="L78" i="16" s="1"/>
  <c r="E78" i="16"/>
  <c r="K77" i="16"/>
  <c r="J77" i="16"/>
  <c r="I77" i="16"/>
  <c r="G77" i="16"/>
  <c r="L77" i="16" s="1"/>
  <c r="E77" i="16"/>
  <c r="K76" i="16"/>
  <c r="J76" i="16"/>
  <c r="I76" i="16"/>
  <c r="G76" i="16"/>
  <c r="L76" i="16" s="1"/>
  <c r="E76" i="16"/>
  <c r="K75" i="16"/>
  <c r="J75" i="16"/>
  <c r="I75" i="16"/>
  <c r="G75" i="16"/>
  <c r="L75" i="16" s="1"/>
  <c r="E75" i="16"/>
  <c r="K74" i="16"/>
  <c r="J74" i="16"/>
  <c r="I74" i="16"/>
  <c r="I144" i="16" s="1"/>
  <c r="G74" i="16"/>
  <c r="L74" i="16" s="1"/>
  <c r="E74" i="16"/>
  <c r="I71" i="16"/>
  <c r="E71" i="16"/>
  <c r="F70" i="16"/>
  <c r="D70" i="16"/>
  <c r="K69" i="16"/>
  <c r="J69" i="16"/>
  <c r="I69" i="16"/>
  <c r="G69" i="16"/>
  <c r="L69" i="16" s="1"/>
  <c r="E69" i="16"/>
  <c r="K68" i="16"/>
  <c r="J68" i="16"/>
  <c r="I68" i="16"/>
  <c r="G68" i="16"/>
  <c r="L68" i="16" s="1"/>
  <c r="E68" i="16"/>
  <c r="K67" i="16"/>
  <c r="J67" i="16"/>
  <c r="I67" i="16"/>
  <c r="G67" i="16"/>
  <c r="L67" i="16" s="1"/>
  <c r="E67" i="16"/>
  <c r="K66" i="16"/>
  <c r="J66" i="16"/>
  <c r="I66" i="16"/>
  <c r="G66" i="16"/>
  <c r="L66" i="16" s="1"/>
  <c r="E66" i="16"/>
  <c r="K65" i="16"/>
  <c r="J65" i="16"/>
  <c r="I65" i="16"/>
  <c r="G65" i="16"/>
  <c r="L65" i="16" s="1"/>
  <c r="E65" i="16"/>
  <c r="K64" i="16"/>
  <c r="J64" i="16"/>
  <c r="I64" i="16"/>
  <c r="G64" i="16"/>
  <c r="L64" i="16" s="1"/>
  <c r="E64" i="16"/>
  <c r="K63" i="16"/>
  <c r="J63" i="16"/>
  <c r="I63" i="16"/>
  <c r="G63" i="16"/>
  <c r="L63" i="16" s="1"/>
  <c r="E63" i="16"/>
  <c r="K62" i="16"/>
  <c r="J62" i="16"/>
  <c r="I62" i="16"/>
  <c r="G62" i="16"/>
  <c r="L62" i="16" s="1"/>
  <c r="E62" i="16"/>
  <c r="K61" i="16"/>
  <c r="J61" i="16"/>
  <c r="I61" i="16"/>
  <c r="G61" i="16"/>
  <c r="L61" i="16" s="1"/>
  <c r="E61" i="16"/>
  <c r="K60" i="16"/>
  <c r="J60" i="16"/>
  <c r="I60" i="16"/>
  <c r="G60" i="16"/>
  <c r="L60" i="16" s="1"/>
  <c r="E60" i="16"/>
  <c r="K59" i="16"/>
  <c r="J59" i="16"/>
  <c r="I59" i="16"/>
  <c r="G59" i="16"/>
  <c r="L59" i="16" s="1"/>
  <c r="E59" i="16"/>
  <c r="K58" i="16"/>
  <c r="J58" i="16"/>
  <c r="I58" i="16"/>
  <c r="G58" i="16"/>
  <c r="L58" i="16" s="1"/>
  <c r="E58" i="16"/>
  <c r="K57" i="16"/>
  <c r="J57" i="16"/>
  <c r="I57" i="16"/>
  <c r="G57" i="16"/>
  <c r="L57" i="16" s="1"/>
  <c r="E57" i="16"/>
  <c r="K56" i="16"/>
  <c r="J56" i="16"/>
  <c r="I56" i="16"/>
  <c r="G56" i="16"/>
  <c r="L56" i="16" s="1"/>
  <c r="E56" i="16"/>
  <c r="K55" i="16"/>
  <c r="J55" i="16"/>
  <c r="I55" i="16"/>
  <c r="G55" i="16"/>
  <c r="L55" i="16" s="1"/>
  <c r="E55" i="16"/>
  <c r="K54" i="16"/>
  <c r="J54" i="16"/>
  <c r="I54" i="16"/>
  <c r="G54" i="16"/>
  <c r="L54" i="16" s="1"/>
  <c r="E54" i="16"/>
  <c r="K53" i="16"/>
  <c r="J53" i="16"/>
  <c r="I53" i="16"/>
  <c r="G53" i="16"/>
  <c r="L53" i="16" s="1"/>
  <c r="E53" i="16"/>
  <c r="K52" i="16"/>
  <c r="J52" i="16"/>
  <c r="I52" i="16"/>
  <c r="G52" i="16"/>
  <c r="L52" i="16" s="1"/>
  <c r="E52" i="16"/>
  <c r="K51" i="16"/>
  <c r="J51" i="16"/>
  <c r="I51" i="16"/>
  <c r="G51" i="16"/>
  <c r="L51" i="16" s="1"/>
  <c r="E51" i="16"/>
  <c r="K50" i="16"/>
  <c r="J50" i="16"/>
  <c r="I50" i="16"/>
  <c r="G50" i="16"/>
  <c r="L50" i="16" s="1"/>
  <c r="E50" i="16"/>
  <c r="K49" i="16"/>
  <c r="J49" i="16"/>
  <c r="I49" i="16"/>
  <c r="G49" i="16"/>
  <c r="L49" i="16" s="1"/>
  <c r="E49" i="16"/>
  <c r="K48" i="16"/>
  <c r="J48" i="16"/>
  <c r="I48" i="16"/>
  <c r="G48" i="16"/>
  <c r="L48" i="16" s="1"/>
  <c r="E48" i="16"/>
  <c r="K47" i="16"/>
  <c r="J47" i="16"/>
  <c r="I47" i="16"/>
  <c r="G47" i="16"/>
  <c r="L47" i="16" s="1"/>
  <c r="E47" i="16"/>
  <c r="K46" i="16"/>
  <c r="J46" i="16"/>
  <c r="I46" i="16"/>
  <c r="G46" i="16"/>
  <c r="L46" i="16" s="1"/>
  <c r="E46" i="16"/>
  <c r="K45" i="16"/>
  <c r="J45" i="16"/>
  <c r="I45" i="16"/>
  <c r="G45" i="16"/>
  <c r="L45" i="16" s="1"/>
  <c r="E45" i="16"/>
  <c r="K44" i="16"/>
  <c r="J44" i="16"/>
  <c r="I44" i="16"/>
  <c r="G44" i="16"/>
  <c r="L44" i="16" s="1"/>
  <c r="E44" i="16"/>
  <c r="K43" i="16"/>
  <c r="J43" i="16"/>
  <c r="I43" i="16"/>
  <c r="G43" i="16"/>
  <c r="L43" i="16" s="1"/>
  <c r="E43" i="16"/>
  <c r="K42" i="16"/>
  <c r="J42" i="16"/>
  <c r="I42" i="16"/>
  <c r="G42" i="16"/>
  <c r="L42" i="16" s="1"/>
  <c r="E42" i="16"/>
  <c r="K41" i="16"/>
  <c r="J41" i="16"/>
  <c r="I41" i="16"/>
  <c r="G41" i="16"/>
  <c r="L41" i="16" s="1"/>
  <c r="E41" i="16"/>
  <c r="K40" i="16"/>
  <c r="J40" i="16"/>
  <c r="I40" i="16"/>
  <c r="G40" i="16"/>
  <c r="L40" i="16" s="1"/>
  <c r="E40" i="16"/>
  <c r="K39" i="16"/>
  <c r="J39" i="16"/>
  <c r="I39" i="16"/>
  <c r="G39" i="16"/>
  <c r="L39" i="16" s="1"/>
  <c r="E39" i="16"/>
  <c r="K38" i="16"/>
  <c r="J38" i="16"/>
  <c r="I38" i="16"/>
  <c r="G38" i="16"/>
  <c r="L38" i="16" s="1"/>
  <c r="E38" i="16"/>
  <c r="K37" i="16"/>
  <c r="J37" i="16"/>
  <c r="I37" i="16"/>
  <c r="G37" i="16"/>
  <c r="L37" i="16" s="1"/>
  <c r="E37" i="16"/>
  <c r="K36" i="16"/>
  <c r="J36" i="16"/>
  <c r="I36" i="16"/>
  <c r="G36" i="16"/>
  <c r="L36" i="16" s="1"/>
  <c r="E36" i="16"/>
  <c r="K35" i="16"/>
  <c r="J35" i="16"/>
  <c r="I35" i="16"/>
  <c r="G35" i="16"/>
  <c r="L35" i="16" s="1"/>
  <c r="E35" i="16"/>
  <c r="K34" i="16"/>
  <c r="J34" i="16"/>
  <c r="I34" i="16"/>
  <c r="G34" i="16"/>
  <c r="L34" i="16" s="1"/>
  <c r="E34" i="16"/>
  <c r="K33" i="16"/>
  <c r="J33" i="16"/>
  <c r="I33" i="16"/>
  <c r="G33" i="16"/>
  <c r="L33" i="16" s="1"/>
  <c r="E33" i="16"/>
  <c r="K32" i="16"/>
  <c r="J32" i="16"/>
  <c r="I32" i="16"/>
  <c r="G32" i="16"/>
  <c r="L32" i="16" s="1"/>
  <c r="E32" i="16"/>
  <c r="K31" i="16"/>
  <c r="J31" i="16"/>
  <c r="I31" i="16"/>
  <c r="G31" i="16"/>
  <c r="L31" i="16" s="1"/>
  <c r="E31" i="16"/>
  <c r="K30" i="16"/>
  <c r="J30" i="16"/>
  <c r="I30" i="16"/>
  <c r="G30" i="16"/>
  <c r="L30" i="16" s="1"/>
  <c r="E30" i="16"/>
  <c r="K29" i="16"/>
  <c r="J29" i="16"/>
  <c r="I29" i="16"/>
  <c r="G29" i="16"/>
  <c r="L29" i="16" s="1"/>
  <c r="E29" i="16"/>
  <c r="K28" i="16"/>
  <c r="J28" i="16"/>
  <c r="I28" i="16"/>
  <c r="G28" i="16"/>
  <c r="L28" i="16" s="1"/>
  <c r="E28" i="16"/>
  <c r="K27" i="16"/>
  <c r="J27" i="16"/>
  <c r="I27" i="16"/>
  <c r="G27" i="16"/>
  <c r="L27" i="16" s="1"/>
  <c r="E27" i="16"/>
  <c r="K26" i="16"/>
  <c r="J26" i="16"/>
  <c r="I26" i="16"/>
  <c r="G26" i="16"/>
  <c r="L26" i="16" s="1"/>
  <c r="E26" i="16"/>
  <c r="E70" i="16" s="1"/>
  <c r="I25" i="16"/>
  <c r="I24" i="16"/>
  <c r="I23" i="16"/>
  <c r="F22" i="16"/>
  <c r="D22" i="16"/>
  <c r="K21" i="16"/>
  <c r="J21" i="16"/>
  <c r="I21" i="16"/>
  <c r="G21" i="16"/>
  <c r="L21" i="16" s="1"/>
  <c r="E21" i="16"/>
  <c r="K20" i="16"/>
  <c r="J20" i="16"/>
  <c r="I20" i="16"/>
  <c r="G20" i="16"/>
  <c r="L20" i="16" s="1"/>
  <c r="E20" i="16"/>
  <c r="K19" i="16"/>
  <c r="J19" i="16"/>
  <c r="I19" i="16"/>
  <c r="G19" i="16"/>
  <c r="L19" i="16" s="1"/>
  <c r="E19" i="16"/>
  <c r="K18" i="16"/>
  <c r="J18" i="16"/>
  <c r="I18" i="16"/>
  <c r="G18" i="16"/>
  <c r="L18" i="16" s="1"/>
  <c r="E18" i="16"/>
  <c r="K17" i="16"/>
  <c r="J17" i="16"/>
  <c r="I17" i="16"/>
  <c r="G17" i="16"/>
  <c r="L17" i="16" s="1"/>
  <c r="E17" i="16"/>
  <c r="K16" i="16"/>
  <c r="J16" i="16"/>
  <c r="I16" i="16"/>
  <c r="G16" i="16"/>
  <c r="L16" i="16" s="1"/>
  <c r="E16" i="16"/>
  <c r="K15" i="16"/>
  <c r="J15" i="16"/>
  <c r="I15" i="16"/>
  <c r="G15" i="16"/>
  <c r="L15" i="16" s="1"/>
  <c r="E15" i="16"/>
  <c r="K14" i="16"/>
  <c r="J14" i="16"/>
  <c r="I14" i="16"/>
  <c r="G14" i="16"/>
  <c r="L14" i="16" s="1"/>
  <c r="E14" i="16"/>
  <c r="K13" i="16"/>
  <c r="J13" i="16"/>
  <c r="I13" i="16"/>
  <c r="G13" i="16"/>
  <c r="L13" i="16" s="1"/>
  <c r="E13" i="16"/>
  <c r="K12" i="16"/>
  <c r="J12" i="16"/>
  <c r="I12" i="16"/>
  <c r="G12" i="16"/>
  <c r="L12" i="16" s="1"/>
  <c r="E12" i="16"/>
  <c r="K11" i="16"/>
  <c r="J11" i="16"/>
  <c r="I11" i="16"/>
  <c r="G11" i="16"/>
  <c r="L11" i="16" s="1"/>
  <c r="E11" i="16"/>
  <c r="K10" i="16"/>
  <c r="J10" i="16"/>
  <c r="I10" i="16"/>
  <c r="G10" i="16"/>
  <c r="L10" i="16" s="1"/>
  <c r="E10" i="16"/>
  <c r="K9" i="16"/>
  <c r="K22" i="16" s="1"/>
  <c r="J9" i="16"/>
  <c r="I9" i="16"/>
  <c r="G9" i="16"/>
  <c r="L9" i="16" s="1"/>
  <c r="E9" i="16"/>
  <c r="E22" i="16" s="1"/>
  <c r="K8" i="16"/>
  <c r="J8" i="16"/>
  <c r="I8" i="16"/>
  <c r="G8" i="16"/>
  <c r="L8" i="16" s="1"/>
  <c r="E8" i="16"/>
  <c r="K7" i="16"/>
  <c r="J7" i="16"/>
  <c r="I7" i="16"/>
  <c r="G7" i="16"/>
  <c r="L7" i="16" s="1"/>
  <c r="E7" i="16"/>
  <c r="K6" i="16"/>
  <c r="J6" i="16"/>
  <c r="I6" i="16"/>
  <c r="G6" i="16"/>
  <c r="L6" i="16" s="1"/>
  <c r="L22" i="16" s="1"/>
  <c r="E6" i="16"/>
  <c r="L70" i="16" l="1"/>
  <c r="L144" i="16"/>
  <c r="I22" i="16"/>
  <c r="J144" i="16"/>
  <c r="J22" i="16"/>
  <c r="J70" i="16"/>
  <c r="L168" i="16"/>
  <c r="K70" i="16"/>
  <c r="E144" i="16"/>
  <c r="L218" i="16"/>
  <c r="E218" i="16"/>
  <c r="K218" i="16"/>
  <c r="J168" i="16"/>
  <c r="L272" i="16"/>
  <c r="I70" i="16"/>
  <c r="I168" i="16"/>
  <c r="J218" i="16"/>
  <c r="G14" i="2"/>
  <c r="G15" i="2"/>
  <c r="G16" i="2"/>
  <c r="G17" i="2"/>
  <c r="G18" i="2"/>
  <c r="G19" i="2"/>
  <c r="I20" i="2"/>
  <c r="C21" i="2"/>
  <c r="H24" i="2"/>
  <c r="G21" i="2" l="1"/>
  <c r="E6" i="1"/>
  <c r="K87" i="1" l="1"/>
  <c r="E82" i="1"/>
  <c r="J7" i="1" l="1"/>
  <c r="E15" i="1"/>
  <c r="G6" i="1"/>
  <c r="I17" i="6" l="1"/>
  <c r="F17" i="6"/>
  <c r="I8" i="6"/>
  <c r="F8" i="6"/>
  <c r="D144" i="1" l="1"/>
  <c r="J8" i="15" l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l="1"/>
  <c r="D168" i="1" l="1"/>
  <c r="F168" i="1"/>
  <c r="J8" i="14" l="1"/>
  <c r="J9" i="14" s="1"/>
  <c r="J10" i="14" s="1"/>
  <c r="J11" i="14" s="1"/>
  <c r="J12" i="14" s="1"/>
  <c r="J13" i="14" s="1"/>
  <c r="J14" i="14" s="1"/>
  <c r="J15" i="14" s="1"/>
  <c r="J16" i="14" s="1"/>
  <c r="J17" i="14" l="1"/>
  <c r="J18" i="14" s="1"/>
  <c r="J19" i="14" s="1"/>
  <c r="J20" i="14" s="1"/>
  <c r="J21" i="14" s="1"/>
  <c r="J22" i="14" s="1"/>
  <c r="J23" i="14"/>
  <c r="J172" i="1" l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6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48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68" i="1" l="1"/>
  <c r="K143" i="1"/>
  <c r="I13" i="1" l="1"/>
  <c r="D218" i="1" l="1"/>
  <c r="F272" i="1" l="1"/>
  <c r="D272" i="1"/>
  <c r="E271" i="1" l="1"/>
  <c r="K223" i="1" l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2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72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48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7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  <c r="F218" i="1"/>
  <c r="F70" i="1"/>
  <c r="D70" i="1"/>
  <c r="F144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2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72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48" i="1"/>
  <c r="I138" i="1"/>
  <c r="I139" i="1"/>
  <c r="I140" i="1"/>
  <c r="I141" i="1"/>
  <c r="I142" i="1"/>
  <c r="I14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7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6" i="1"/>
  <c r="I168" i="1" l="1"/>
  <c r="D17" i="2" s="1"/>
  <c r="H17" i="2" s="1"/>
  <c r="I17" i="2" s="1"/>
  <c r="K168" i="1"/>
  <c r="E17" i="2" s="1"/>
  <c r="I272" i="1"/>
  <c r="D19" i="2" s="1"/>
  <c r="K272" i="1"/>
  <c r="E19" i="2" s="1"/>
  <c r="I22" i="1"/>
  <c r="D14" i="2" s="1"/>
  <c r="I144" i="1"/>
  <c r="D16" i="2" s="1"/>
  <c r="K144" i="1"/>
  <c r="E16" i="2" s="1"/>
  <c r="K22" i="1"/>
  <c r="E14" i="2" s="1"/>
  <c r="K218" i="1"/>
  <c r="E18" i="2" s="1"/>
  <c r="I218" i="1"/>
  <c r="D18" i="2" s="1"/>
  <c r="K70" i="1"/>
  <c r="E15" i="2" s="1"/>
  <c r="I70" i="1"/>
  <c r="D15" i="2" s="1"/>
  <c r="E21" i="2" l="1"/>
  <c r="D21" i="2"/>
  <c r="G271" i="1"/>
  <c r="L271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J74" i="1"/>
  <c r="G167" i="1"/>
  <c r="L167" i="1" s="1"/>
  <c r="E167" i="1"/>
  <c r="J22" i="1" l="1"/>
  <c r="H14" i="2" s="1"/>
  <c r="I14" i="2" s="1"/>
  <c r="J144" i="1"/>
  <c r="H16" i="2" s="1"/>
  <c r="I16" i="2" s="1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l="1"/>
  <c r="I242" i="3"/>
  <c r="I219" i="1" l="1"/>
  <c r="I273" i="1"/>
  <c r="I23" i="1"/>
  <c r="I24" i="1"/>
  <c r="I25" i="1"/>
  <c r="I71" i="1"/>
  <c r="E136" i="1"/>
  <c r="E137" i="1"/>
  <c r="E138" i="1"/>
  <c r="E139" i="1"/>
  <c r="E140" i="1"/>
  <c r="E141" i="1"/>
  <c r="E142" i="1"/>
  <c r="E143" i="1"/>
  <c r="I70" i="8" l="1"/>
  <c r="F70" i="8"/>
  <c r="I74" i="8"/>
  <c r="F74" i="8"/>
  <c r="I73" i="8"/>
  <c r="F73" i="8"/>
  <c r="I76" i="8"/>
  <c r="F76" i="8"/>
  <c r="I72" i="8"/>
  <c r="F72" i="8"/>
  <c r="I77" i="8"/>
  <c r="F77" i="8"/>
  <c r="I75" i="8"/>
  <c r="F75" i="8"/>
  <c r="I71" i="8"/>
  <c r="F71" i="8"/>
  <c r="E21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I20" i="6" l="1"/>
  <c r="F20" i="6"/>
  <c r="F15" i="6"/>
  <c r="I15" i="6"/>
  <c r="F11" i="6"/>
  <c r="I11" i="6"/>
  <c r="I21" i="6"/>
  <c r="F21" i="6"/>
  <c r="F12" i="6"/>
  <c r="I12" i="6"/>
  <c r="F19" i="6"/>
  <c r="I19" i="6"/>
  <c r="I14" i="6"/>
  <c r="F14" i="6"/>
  <c r="F16" i="6"/>
  <c r="I16" i="6"/>
  <c r="I22" i="6"/>
  <c r="F22" i="6"/>
  <c r="F18" i="6"/>
  <c r="I18" i="6"/>
  <c r="I13" i="6"/>
  <c r="F13" i="6"/>
  <c r="I9" i="6"/>
  <c r="F9" i="6"/>
  <c r="F23" i="6"/>
  <c r="I23" i="6"/>
  <c r="F10" i="6"/>
  <c r="I10" i="6"/>
  <c r="G270" i="1"/>
  <c r="L270" i="1" s="1"/>
  <c r="E270" i="1"/>
  <c r="G269" i="1"/>
  <c r="L269" i="1" s="1"/>
  <c r="E269" i="1"/>
  <c r="G268" i="1"/>
  <c r="L268" i="1" s="1"/>
  <c r="E268" i="1"/>
  <c r="G267" i="1"/>
  <c r="L267" i="1" s="1"/>
  <c r="E267" i="1"/>
  <c r="G266" i="1"/>
  <c r="L266" i="1" s="1"/>
  <c r="E266" i="1"/>
  <c r="G265" i="1"/>
  <c r="L265" i="1" s="1"/>
  <c r="E265" i="1"/>
  <c r="G264" i="1"/>
  <c r="L264" i="1" s="1"/>
  <c r="E264" i="1"/>
  <c r="G263" i="1"/>
  <c r="L263" i="1" s="1"/>
  <c r="E263" i="1"/>
  <c r="G262" i="1"/>
  <c r="L262" i="1" s="1"/>
  <c r="E262" i="1"/>
  <c r="G261" i="1"/>
  <c r="L261" i="1" s="1"/>
  <c r="E261" i="1"/>
  <c r="G260" i="1"/>
  <c r="L260" i="1" s="1"/>
  <c r="E260" i="1"/>
  <c r="G259" i="1"/>
  <c r="L259" i="1" s="1"/>
  <c r="E259" i="1"/>
  <c r="G258" i="1"/>
  <c r="L258" i="1" s="1"/>
  <c r="E258" i="1"/>
  <c r="G257" i="1"/>
  <c r="L257" i="1" s="1"/>
  <c r="E257" i="1"/>
  <c r="G256" i="1"/>
  <c r="L256" i="1" s="1"/>
  <c r="E256" i="1"/>
  <c r="G255" i="1"/>
  <c r="L255" i="1" s="1"/>
  <c r="E255" i="1"/>
  <c r="G254" i="1"/>
  <c r="L254" i="1" s="1"/>
  <c r="E254" i="1"/>
  <c r="G253" i="1"/>
  <c r="L253" i="1" s="1"/>
  <c r="E253" i="1"/>
  <c r="G252" i="1"/>
  <c r="L252" i="1" s="1"/>
  <c r="E252" i="1"/>
  <c r="G251" i="1"/>
  <c r="L251" i="1" s="1"/>
  <c r="E251" i="1"/>
  <c r="G250" i="1"/>
  <c r="L250" i="1" s="1"/>
  <c r="E250" i="1"/>
  <c r="G249" i="1"/>
  <c r="L249" i="1" s="1"/>
  <c r="E249" i="1"/>
  <c r="G248" i="1"/>
  <c r="L248" i="1" s="1"/>
  <c r="E248" i="1"/>
  <c r="G247" i="1"/>
  <c r="L247" i="1" s="1"/>
  <c r="E247" i="1"/>
  <c r="G246" i="1"/>
  <c r="L246" i="1" s="1"/>
  <c r="E246" i="1"/>
  <c r="G245" i="1"/>
  <c r="L245" i="1" s="1"/>
  <c r="E245" i="1"/>
  <c r="G244" i="1"/>
  <c r="L244" i="1" s="1"/>
  <c r="E244" i="1"/>
  <c r="G243" i="1"/>
  <c r="L243" i="1" s="1"/>
  <c r="E243" i="1"/>
  <c r="G242" i="1"/>
  <c r="L242" i="1" s="1"/>
  <c r="E242" i="1"/>
  <c r="G241" i="1"/>
  <c r="L241" i="1" s="1"/>
  <c r="E241" i="1"/>
  <c r="G240" i="1"/>
  <c r="L240" i="1" s="1"/>
  <c r="E240" i="1"/>
  <c r="G239" i="1"/>
  <c r="L239" i="1" s="1"/>
  <c r="E239" i="1"/>
  <c r="G238" i="1"/>
  <c r="L238" i="1" s="1"/>
  <c r="E238" i="1"/>
  <c r="G237" i="1"/>
  <c r="L237" i="1" s="1"/>
  <c r="E237" i="1"/>
  <c r="G236" i="1"/>
  <c r="L236" i="1" s="1"/>
  <c r="E236" i="1"/>
  <c r="G235" i="1"/>
  <c r="L235" i="1" s="1"/>
  <c r="E235" i="1"/>
  <c r="G234" i="1"/>
  <c r="L234" i="1" s="1"/>
  <c r="E234" i="1"/>
  <c r="G233" i="1"/>
  <c r="L233" i="1" s="1"/>
  <c r="E233" i="1"/>
  <c r="G232" i="1"/>
  <c r="L232" i="1" s="1"/>
  <c r="E232" i="1"/>
  <c r="G231" i="1"/>
  <c r="L231" i="1" s="1"/>
  <c r="E231" i="1"/>
  <c r="G230" i="1"/>
  <c r="L230" i="1" s="1"/>
  <c r="E230" i="1"/>
  <c r="G229" i="1"/>
  <c r="L229" i="1" s="1"/>
  <c r="E229" i="1"/>
  <c r="G228" i="1"/>
  <c r="L228" i="1" s="1"/>
  <c r="E228" i="1"/>
  <c r="G227" i="1"/>
  <c r="L227" i="1" s="1"/>
  <c r="E227" i="1"/>
  <c r="G226" i="1"/>
  <c r="L226" i="1" s="1"/>
  <c r="E226" i="1"/>
  <c r="G225" i="1"/>
  <c r="L225" i="1" s="1"/>
  <c r="E225" i="1"/>
  <c r="G224" i="1"/>
  <c r="L224" i="1" s="1"/>
  <c r="E224" i="1"/>
  <c r="G223" i="1"/>
  <c r="L223" i="1" s="1"/>
  <c r="E223" i="1"/>
  <c r="G222" i="1"/>
  <c r="L222" i="1" s="1"/>
  <c r="E222" i="1"/>
  <c r="G217" i="1"/>
  <c r="L217" i="1" s="1"/>
  <c r="E217" i="1"/>
  <c r="G216" i="1"/>
  <c r="L216" i="1" s="1"/>
  <c r="E216" i="1"/>
  <c r="G215" i="1"/>
  <c r="L215" i="1" s="1"/>
  <c r="E215" i="1"/>
  <c r="G214" i="1"/>
  <c r="L214" i="1" s="1"/>
  <c r="E214" i="1"/>
  <c r="G213" i="1"/>
  <c r="L213" i="1" s="1"/>
  <c r="E213" i="1"/>
  <c r="G212" i="1"/>
  <c r="L212" i="1" s="1"/>
  <c r="E212" i="1"/>
  <c r="G211" i="1"/>
  <c r="L211" i="1" s="1"/>
  <c r="E211" i="1"/>
  <c r="G210" i="1"/>
  <c r="L210" i="1" s="1"/>
  <c r="E210" i="1"/>
  <c r="G209" i="1"/>
  <c r="L209" i="1" s="1"/>
  <c r="E209" i="1"/>
  <c r="G208" i="1"/>
  <c r="L208" i="1" s="1"/>
  <c r="E208" i="1"/>
  <c r="G207" i="1"/>
  <c r="L207" i="1" s="1"/>
  <c r="E207" i="1"/>
  <c r="G206" i="1"/>
  <c r="L206" i="1" s="1"/>
  <c r="E206" i="1"/>
  <c r="G205" i="1"/>
  <c r="L205" i="1" s="1"/>
  <c r="E205" i="1"/>
  <c r="G204" i="1"/>
  <c r="L204" i="1" s="1"/>
  <c r="E204" i="1"/>
  <c r="G203" i="1"/>
  <c r="L203" i="1" s="1"/>
  <c r="E203" i="1"/>
  <c r="G202" i="1"/>
  <c r="L202" i="1" s="1"/>
  <c r="E202" i="1"/>
  <c r="G201" i="1"/>
  <c r="L201" i="1" s="1"/>
  <c r="E201" i="1"/>
  <c r="G200" i="1"/>
  <c r="L200" i="1" s="1"/>
  <c r="E200" i="1"/>
  <c r="G199" i="1"/>
  <c r="L199" i="1" s="1"/>
  <c r="E199" i="1"/>
  <c r="G198" i="1"/>
  <c r="L198" i="1" s="1"/>
  <c r="E198" i="1"/>
  <c r="G197" i="1"/>
  <c r="L197" i="1" s="1"/>
  <c r="E197" i="1"/>
  <c r="G196" i="1"/>
  <c r="L196" i="1" s="1"/>
  <c r="E196" i="1"/>
  <c r="G195" i="1"/>
  <c r="L195" i="1" s="1"/>
  <c r="E195" i="1"/>
  <c r="G194" i="1"/>
  <c r="L194" i="1" s="1"/>
  <c r="E194" i="1"/>
  <c r="G193" i="1"/>
  <c r="L193" i="1" s="1"/>
  <c r="E193" i="1"/>
  <c r="G192" i="1"/>
  <c r="L192" i="1" s="1"/>
  <c r="E192" i="1"/>
  <c r="G191" i="1"/>
  <c r="L191" i="1" s="1"/>
  <c r="E191" i="1"/>
  <c r="G190" i="1"/>
  <c r="L190" i="1" s="1"/>
  <c r="E190" i="1"/>
  <c r="G189" i="1"/>
  <c r="L189" i="1" s="1"/>
  <c r="E189" i="1"/>
  <c r="G188" i="1"/>
  <c r="L188" i="1" s="1"/>
  <c r="E188" i="1"/>
  <c r="G187" i="1"/>
  <c r="L187" i="1" s="1"/>
  <c r="E187" i="1"/>
  <c r="G186" i="1"/>
  <c r="L186" i="1" s="1"/>
  <c r="E186" i="1"/>
  <c r="G185" i="1"/>
  <c r="L185" i="1" s="1"/>
  <c r="E185" i="1"/>
  <c r="G184" i="1"/>
  <c r="L184" i="1" s="1"/>
  <c r="E184" i="1"/>
  <c r="G183" i="1"/>
  <c r="L183" i="1" s="1"/>
  <c r="E183" i="1"/>
  <c r="G182" i="1"/>
  <c r="L182" i="1" s="1"/>
  <c r="E182" i="1"/>
  <c r="G181" i="1"/>
  <c r="L181" i="1" s="1"/>
  <c r="E181" i="1"/>
  <c r="G180" i="1"/>
  <c r="L180" i="1" s="1"/>
  <c r="E180" i="1"/>
  <c r="G179" i="1"/>
  <c r="L179" i="1" s="1"/>
  <c r="E179" i="1"/>
  <c r="G178" i="1"/>
  <c r="L178" i="1" s="1"/>
  <c r="E178" i="1"/>
  <c r="G177" i="1"/>
  <c r="L177" i="1" s="1"/>
  <c r="E177" i="1"/>
  <c r="G176" i="1"/>
  <c r="L176" i="1" s="1"/>
  <c r="E176" i="1"/>
  <c r="G175" i="1"/>
  <c r="L175" i="1" s="1"/>
  <c r="E175" i="1"/>
  <c r="G174" i="1"/>
  <c r="L174" i="1" s="1"/>
  <c r="E174" i="1"/>
  <c r="G173" i="1"/>
  <c r="L173" i="1" s="1"/>
  <c r="E173" i="1"/>
  <c r="G172" i="1"/>
  <c r="L172" i="1" s="1"/>
  <c r="E172" i="1"/>
  <c r="G166" i="1"/>
  <c r="L166" i="1" s="1"/>
  <c r="E166" i="1"/>
  <c r="G165" i="1"/>
  <c r="L165" i="1" s="1"/>
  <c r="E165" i="1"/>
  <c r="G164" i="1"/>
  <c r="L164" i="1" s="1"/>
  <c r="E164" i="1"/>
  <c r="G163" i="1"/>
  <c r="L163" i="1" s="1"/>
  <c r="E163" i="1"/>
  <c r="G162" i="1"/>
  <c r="L162" i="1" s="1"/>
  <c r="E162" i="1"/>
  <c r="G161" i="1"/>
  <c r="L161" i="1" s="1"/>
  <c r="E161" i="1"/>
  <c r="G160" i="1"/>
  <c r="L160" i="1" s="1"/>
  <c r="E160" i="1"/>
  <c r="G159" i="1"/>
  <c r="L159" i="1" s="1"/>
  <c r="E159" i="1"/>
  <c r="G158" i="1"/>
  <c r="L158" i="1" s="1"/>
  <c r="E158" i="1"/>
  <c r="G157" i="1"/>
  <c r="L157" i="1" s="1"/>
  <c r="E157" i="1"/>
  <c r="G156" i="1"/>
  <c r="L156" i="1" s="1"/>
  <c r="E156" i="1"/>
  <c r="G155" i="1"/>
  <c r="L155" i="1" s="1"/>
  <c r="E155" i="1"/>
  <c r="G154" i="1"/>
  <c r="L154" i="1" s="1"/>
  <c r="E154" i="1"/>
  <c r="G153" i="1"/>
  <c r="L153" i="1" s="1"/>
  <c r="E153" i="1"/>
  <c r="G152" i="1"/>
  <c r="L152" i="1" s="1"/>
  <c r="E152" i="1"/>
  <c r="G151" i="1"/>
  <c r="L151" i="1" s="1"/>
  <c r="E151" i="1"/>
  <c r="G150" i="1"/>
  <c r="L150" i="1" s="1"/>
  <c r="E150" i="1"/>
  <c r="G149" i="1"/>
  <c r="L149" i="1" s="1"/>
  <c r="E149" i="1"/>
  <c r="G148" i="1"/>
  <c r="L148" i="1" s="1"/>
  <c r="E148" i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L137" i="1" s="1"/>
  <c r="G136" i="1"/>
  <c r="L136" i="1" s="1"/>
  <c r="G135" i="1"/>
  <c r="L135" i="1" s="1"/>
  <c r="E135" i="1"/>
  <c r="G134" i="1"/>
  <c r="L134" i="1" s="1"/>
  <c r="E134" i="1"/>
  <c r="G133" i="1"/>
  <c r="L133" i="1" s="1"/>
  <c r="E133" i="1"/>
  <c r="G132" i="1"/>
  <c r="L132" i="1" s="1"/>
  <c r="E132" i="1"/>
  <c r="G131" i="1"/>
  <c r="L131" i="1" s="1"/>
  <c r="E131" i="1"/>
  <c r="G130" i="1"/>
  <c r="L130" i="1" s="1"/>
  <c r="E130" i="1"/>
  <c r="G129" i="1"/>
  <c r="L129" i="1" s="1"/>
  <c r="E129" i="1"/>
  <c r="G128" i="1"/>
  <c r="L128" i="1" s="1"/>
  <c r="E128" i="1"/>
  <c r="G127" i="1"/>
  <c r="L127" i="1" s="1"/>
  <c r="E127" i="1"/>
  <c r="G126" i="1"/>
  <c r="L126" i="1" s="1"/>
  <c r="E126" i="1"/>
  <c r="G125" i="1"/>
  <c r="L125" i="1" s="1"/>
  <c r="E125" i="1"/>
  <c r="G124" i="1"/>
  <c r="L124" i="1" s="1"/>
  <c r="E124" i="1"/>
  <c r="G123" i="1"/>
  <c r="L123" i="1" s="1"/>
  <c r="E123" i="1"/>
  <c r="G122" i="1"/>
  <c r="L122" i="1" s="1"/>
  <c r="E122" i="1"/>
  <c r="G121" i="1"/>
  <c r="L121" i="1" s="1"/>
  <c r="E121" i="1"/>
  <c r="G120" i="1"/>
  <c r="L120" i="1" s="1"/>
  <c r="E120" i="1"/>
  <c r="G119" i="1"/>
  <c r="L119" i="1" s="1"/>
  <c r="E119" i="1"/>
  <c r="G118" i="1"/>
  <c r="L118" i="1" s="1"/>
  <c r="E118" i="1"/>
  <c r="G117" i="1"/>
  <c r="L117" i="1" s="1"/>
  <c r="E117" i="1"/>
  <c r="G116" i="1"/>
  <c r="L116" i="1" s="1"/>
  <c r="E116" i="1"/>
  <c r="G115" i="1"/>
  <c r="L115" i="1" s="1"/>
  <c r="E115" i="1"/>
  <c r="G114" i="1"/>
  <c r="L114" i="1" s="1"/>
  <c r="E114" i="1"/>
  <c r="G113" i="1"/>
  <c r="L113" i="1" s="1"/>
  <c r="E113" i="1"/>
  <c r="G112" i="1"/>
  <c r="L112" i="1" s="1"/>
  <c r="E112" i="1"/>
  <c r="G111" i="1"/>
  <c r="L111" i="1" s="1"/>
  <c r="E111" i="1"/>
  <c r="G110" i="1"/>
  <c r="L110" i="1" s="1"/>
  <c r="E110" i="1"/>
  <c r="G109" i="1"/>
  <c r="L109" i="1" s="1"/>
  <c r="E109" i="1"/>
  <c r="G108" i="1"/>
  <c r="L108" i="1" s="1"/>
  <c r="E108" i="1"/>
  <c r="G107" i="1"/>
  <c r="L107" i="1" s="1"/>
  <c r="E107" i="1"/>
  <c r="G106" i="1"/>
  <c r="L106" i="1" s="1"/>
  <c r="E106" i="1"/>
  <c r="G105" i="1"/>
  <c r="L105" i="1" s="1"/>
  <c r="E105" i="1"/>
  <c r="G104" i="1"/>
  <c r="L104" i="1" s="1"/>
  <c r="E104" i="1"/>
  <c r="G103" i="1"/>
  <c r="L103" i="1" s="1"/>
  <c r="E103" i="1"/>
  <c r="G102" i="1"/>
  <c r="L102" i="1" s="1"/>
  <c r="E102" i="1"/>
  <c r="G101" i="1"/>
  <c r="L101" i="1" s="1"/>
  <c r="E101" i="1"/>
  <c r="G100" i="1"/>
  <c r="L100" i="1" s="1"/>
  <c r="E100" i="1"/>
  <c r="G99" i="1"/>
  <c r="L99" i="1" s="1"/>
  <c r="E99" i="1"/>
  <c r="G98" i="1"/>
  <c r="L98" i="1" s="1"/>
  <c r="E98" i="1"/>
  <c r="G97" i="1"/>
  <c r="L97" i="1" s="1"/>
  <c r="E97" i="1"/>
  <c r="G96" i="1"/>
  <c r="L96" i="1" s="1"/>
  <c r="E96" i="1"/>
  <c r="G95" i="1"/>
  <c r="L95" i="1" s="1"/>
  <c r="E95" i="1"/>
  <c r="G94" i="1"/>
  <c r="L94" i="1" s="1"/>
  <c r="E94" i="1"/>
  <c r="G93" i="1"/>
  <c r="L93" i="1" s="1"/>
  <c r="E93" i="1"/>
  <c r="G92" i="1"/>
  <c r="L92" i="1" s="1"/>
  <c r="E92" i="1"/>
  <c r="G91" i="1"/>
  <c r="L91" i="1" s="1"/>
  <c r="E91" i="1"/>
  <c r="G90" i="1"/>
  <c r="L90" i="1" s="1"/>
  <c r="E90" i="1"/>
  <c r="G89" i="1"/>
  <c r="L89" i="1" s="1"/>
  <c r="E89" i="1"/>
  <c r="G88" i="1"/>
  <c r="L88" i="1" s="1"/>
  <c r="E88" i="1"/>
  <c r="G87" i="1"/>
  <c r="L87" i="1" s="1"/>
  <c r="E87" i="1"/>
  <c r="G86" i="1"/>
  <c r="L86" i="1" s="1"/>
  <c r="E86" i="1"/>
  <c r="G85" i="1"/>
  <c r="L85" i="1" s="1"/>
  <c r="E85" i="1"/>
  <c r="G84" i="1"/>
  <c r="L84" i="1" s="1"/>
  <c r="E84" i="1"/>
  <c r="G83" i="1"/>
  <c r="L83" i="1" s="1"/>
  <c r="E83" i="1"/>
  <c r="G82" i="1"/>
  <c r="L82" i="1" s="1"/>
  <c r="G81" i="1"/>
  <c r="L81" i="1" s="1"/>
  <c r="E81" i="1"/>
  <c r="G80" i="1"/>
  <c r="L80" i="1" s="1"/>
  <c r="E80" i="1"/>
  <c r="G79" i="1"/>
  <c r="L79" i="1" s="1"/>
  <c r="E79" i="1"/>
  <c r="G78" i="1"/>
  <c r="L78" i="1" s="1"/>
  <c r="E78" i="1"/>
  <c r="G77" i="1"/>
  <c r="L77" i="1" s="1"/>
  <c r="E77" i="1"/>
  <c r="G76" i="1"/>
  <c r="L76" i="1" s="1"/>
  <c r="E76" i="1"/>
  <c r="G75" i="1"/>
  <c r="L75" i="1" s="1"/>
  <c r="E75" i="1"/>
  <c r="G74" i="1"/>
  <c r="L74" i="1" s="1"/>
  <c r="E74" i="1"/>
  <c r="E71" i="1"/>
  <c r="G69" i="1"/>
  <c r="L69" i="1" s="1"/>
  <c r="E69" i="1"/>
  <c r="G68" i="1"/>
  <c r="L68" i="1" s="1"/>
  <c r="E68" i="1"/>
  <c r="G67" i="1"/>
  <c r="L67" i="1" s="1"/>
  <c r="E67" i="1"/>
  <c r="G66" i="1"/>
  <c r="L66" i="1" s="1"/>
  <c r="E66" i="1"/>
  <c r="G65" i="1"/>
  <c r="L65" i="1" s="1"/>
  <c r="E65" i="1"/>
  <c r="G64" i="1"/>
  <c r="L64" i="1" s="1"/>
  <c r="E64" i="1"/>
  <c r="G63" i="1"/>
  <c r="L63" i="1" s="1"/>
  <c r="E63" i="1"/>
  <c r="G62" i="1"/>
  <c r="L62" i="1" s="1"/>
  <c r="E62" i="1"/>
  <c r="G61" i="1"/>
  <c r="L61" i="1" s="1"/>
  <c r="E61" i="1"/>
  <c r="G60" i="1"/>
  <c r="L60" i="1" s="1"/>
  <c r="E60" i="1"/>
  <c r="G59" i="1"/>
  <c r="L59" i="1" s="1"/>
  <c r="E59" i="1"/>
  <c r="G58" i="1"/>
  <c r="L58" i="1" s="1"/>
  <c r="E58" i="1"/>
  <c r="G57" i="1"/>
  <c r="L57" i="1" s="1"/>
  <c r="E57" i="1"/>
  <c r="G56" i="1"/>
  <c r="L56" i="1" s="1"/>
  <c r="E56" i="1"/>
  <c r="G55" i="1"/>
  <c r="L55" i="1" s="1"/>
  <c r="E55" i="1"/>
  <c r="G54" i="1"/>
  <c r="L54" i="1" s="1"/>
  <c r="E54" i="1"/>
  <c r="G53" i="1"/>
  <c r="L53" i="1" s="1"/>
  <c r="E53" i="1"/>
  <c r="G52" i="1"/>
  <c r="L52" i="1" s="1"/>
  <c r="E52" i="1"/>
  <c r="G51" i="1"/>
  <c r="L51" i="1" s="1"/>
  <c r="E51" i="1"/>
  <c r="G50" i="1"/>
  <c r="L50" i="1" s="1"/>
  <c r="E50" i="1"/>
  <c r="G49" i="1"/>
  <c r="L49" i="1" s="1"/>
  <c r="E49" i="1"/>
  <c r="G48" i="1"/>
  <c r="L48" i="1" s="1"/>
  <c r="E48" i="1"/>
  <c r="G47" i="1"/>
  <c r="L47" i="1" s="1"/>
  <c r="E47" i="1"/>
  <c r="G46" i="1"/>
  <c r="L46" i="1" s="1"/>
  <c r="E46" i="1"/>
  <c r="G45" i="1"/>
  <c r="L45" i="1" s="1"/>
  <c r="E45" i="1"/>
  <c r="G44" i="1"/>
  <c r="L44" i="1" s="1"/>
  <c r="E44" i="1"/>
  <c r="G43" i="1"/>
  <c r="L43" i="1" s="1"/>
  <c r="E43" i="1"/>
  <c r="G42" i="1"/>
  <c r="L42" i="1" s="1"/>
  <c r="E42" i="1"/>
  <c r="G41" i="1"/>
  <c r="L41" i="1" s="1"/>
  <c r="E41" i="1"/>
  <c r="G40" i="1"/>
  <c r="L40" i="1" s="1"/>
  <c r="E40" i="1"/>
  <c r="G39" i="1"/>
  <c r="L39" i="1" s="1"/>
  <c r="E39" i="1"/>
  <c r="G38" i="1"/>
  <c r="L38" i="1" s="1"/>
  <c r="E38" i="1"/>
  <c r="G37" i="1"/>
  <c r="L37" i="1" s="1"/>
  <c r="E37" i="1"/>
  <c r="G36" i="1"/>
  <c r="L36" i="1" s="1"/>
  <c r="E36" i="1"/>
  <c r="G35" i="1"/>
  <c r="L35" i="1" s="1"/>
  <c r="E35" i="1"/>
  <c r="G34" i="1"/>
  <c r="L34" i="1" s="1"/>
  <c r="E34" i="1"/>
  <c r="G33" i="1"/>
  <c r="L33" i="1" s="1"/>
  <c r="E33" i="1"/>
  <c r="G32" i="1"/>
  <c r="L32" i="1" s="1"/>
  <c r="E32" i="1"/>
  <c r="G31" i="1"/>
  <c r="L31" i="1" s="1"/>
  <c r="E31" i="1"/>
  <c r="G30" i="1"/>
  <c r="L30" i="1" s="1"/>
  <c r="E30" i="1"/>
  <c r="G29" i="1"/>
  <c r="L29" i="1" s="1"/>
  <c r="E29" i="1"/>
  <c r="G28" i="1"/>
  <c r="L28" i="1" s="1"/>
  <c r="E28" i="1"/>
  <c r="G27" i="1"/>
  <c r="L27" i="1" s="1"/>
  <c r="E27" i="1"/>
  <c r="G26" i="1"/>
  <c r="L26" i="1" s="1"/>
  <c r="E26" i="1"/>
  <c r="F22" i="1"/>
  <c r="D22" i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L6" i="1"/>
  <c r="I10" i="7" l="1"/>
  <c r="F10" i="7"/>
  <c r="I16" i="7"/>
  <c r="F16" i="7"/>
  <c r="F20" i="7"/>
  <c r="I20" i="7"/>
  <c r="F26" i="7"/>
  <c r="I26" i="7"/>
  <c r="F30" i="7"/>
  <c r="I30" i="7"/>
  <c r="I36" i="7"/>
  <c r="F36" i="7"/>
  <c r="I40" i="7"/>
  <c r="F40" i="7"/>
  <c r="F46" i="7"/>
  <c r="I46" i="7"/>
  <c r="F12" i="7"/>
  <c r="I12" i="7"/>
  <c r="F38" i="7"/>
  <c r="I38" i="7"/>
  <c r="I44" i="7"/>
  <c r="F44" i="7"/>
  <c r="I25" i="6"/>
  <c r="I9" i="12" s="1"/>
  <c r="I11" i="8"/>
  <c r="F11" i="8"/>
  <c r="I15" i="8"/>
  <c r="F15" i="8"/>
  <c r="I19" i="8"/>
  <c r="F19" i="8"/>
  <c r="I23" i="8"/>
  <c r="F23" i="8"/>
  <c r="I31" i="8"/>
  <c r="F31" i="8"/>
  <c r="I55" i="8"/>
  <c r="F55" i="8"/>
  <c r="I59" i="8"/>
  <c r="F59" i="8"/>
  <c r="I63" i="8"/>
  <c r="F63" i="8"/>
  <c r="I67" i="8"/>
  <c r="F67" i="8"/>
  <c r="I69" i="8"/>
  <c r="F69" i="8"/>
  <c r="F9" i="9"/>
  <c r="I9" i="9"/>
  <c r="F13" i="9"/>
  <c r="I13" i="9"/>
  <c r="F17" i="9"/>
  <c r="I17" i="9"/>
  <c r="F21" i="9"/>
  <c r="I21" i="9"/>
  <c r="F25" i="9"/>
  <c r="I25" i="9"/>
  <c r="I10" i="10"/>
  <c r="F10" i="10"/>
  <c r="I14" i="10"/>
  <c r="F14" i="10"/>
  <c r="I18" i="10"/>
  <c r="F18" i="10"/>
  <c r="I22" i="10"/>
  <c r="F22" i="10"/>
  <c r="I26" i="10"/>
  <c r="F26" i="10"/>
  <c r="I28" i="10"/>
  <c r="F28" i="10"/>
  <c r="F32" i="10"/>
  <c r="I32" i="10"/>
  <c r="F36" i="10"/>
  <c r="I36" i="10"/>
  <c r="I40" i="10"/>
  <c r="F40" i="10"/>
  <c r="I44" i="10"/>
  <c r="F44" i="10"/>
  <c r="F50" i="10"/>
  <c r="I50" i="10"/>
  <c r="F8" i="11"/>
  <c r="I8" i="11"/>
  <c r="F12" i="11"/>
  <c r="I12" i="11"/>
  <c r="F16" i="11"/>
  <c r="I16" i="11"/>
  <c r="F20" i="11"/>
  <c r="I20" i="11"/>
  <c r="F24" i="11"/>
  <c r="I24" i="11"/>
  <c r="F28" i="11"/>
  <c r="I28" i="11"/>
  <c r="F30" i="11"/>
  <c r="I30" i="11"/>
  <c r="F34" i="11"/>
  <c r="I34" i="11"/>
  <c r="F38" i="11"/>
  <c r="I38" i="11"/>
  <c r="F42" i="11"/>
  <c r="I42" i="11"/>
  <c r="F46" i="11"/>
  <c r="I46" i="11"/>
  <c r="F50" i="11"/>
  <c r="I50" i="11"/>
  <c r="F52" i="11"/>
  <c r="I52" i="11"/>
  <c r="F56" i="11"/>
  <c r="I56" i="11"/>
  <c r="F13" i="7"/>
  <c r="I13" i="7"/>
  <c r="F17" i="7"/>
  <c r="I17" i="7"/>
  <c r="I23" i="7"/>
  <c r="F23" i="7"/>
  <c r="I27" i="7"/>
  <c r="F27" i="7"/>
  <c r="I31" i="7"/>
  <c r="F31" i="7"/>
  <c r="I35" i="7"/>
  <c r="F35" i="7"/>
  <c r="I39" i="7"/>
  <c r="F39" i="7"/>
  <c r="I43" i="7"/>
  <c r="F43" i="7"/>
  <c r="I47" i="7"/>
  <c r="F47" i="7"/>
  <c r="F49" i="7"/>
  <c r="I49" i="7"/>
  <c r="F8" i="7"/>
  <c r="I8" i="7"/>
  <c r="I14" i="7"/>
  <c r="F14" i="7"/>
  <c r="I18" i="7"/>
  <c r="F18" i="7"/>
  <c r="I22" i="7"/>
  <c r="F22" i="7"/>
  <c r="I28" i="7"/>
  <c r="F28" i="7"/>
  <c r="I32" i="7"/>
  <c r="F32" i="7"/>
  <c r="F34" i="7"/>
  <c r="I34" i="7"/>
  <c r="F42" i="7"/>
  <c r="I42" i="7"/>
  <c r="I48" i="7"/>
  <c r="F48" i="7"/>
  <c r="I9" i="8"/>
  <c r="F9" i="8"/>
  <c r="I13" i="8"/>
  <c r="F13" i="8"/>
  <c r="I17" i="8"/>
  <c r="F17" i="8"/>
  <c r="I21" i="8"/>
  <c r="F21" i="8"/>
  <c r="I25" i="8"/>
  <c r="F25" i="8"/>
  <c r="I27" i="8"/>
  <c r="F27" i="8"/>
  <c r="I29" i="8"/>
  <c r="F29" i="8"/>
  <c r="I33" i="8"/>
  <c r="F33" i="8"/>
  <c r="I35" i="8"/>
  <c r="F35" i="8"/>
  <c r="I37" i="8"/>
  <c r="F37" i="8"/>
  <c r="I39" i="8"/>
  <c r="F39" i="8"/>
  <c r="I41" i="8"/>
  <c r="F41" i="8"/>
  <c r="I43" i="8"/>
  <c r="F43" i="8"/>
  <c r="I45" i="8"/>
  <c r="F45" i="8"/>
  <c r="I47" i="8"/>
  <c r="F47" i="8"/>
  <c r="F49" i="8"/>
  <c r="I49" i="8"/>
  <c r="I51" i="8"/>
  <c r="F51" i="8"/>
  <c r="F53" i="8"/>
  <c r="I53" i="8"/>
  <c r="I57" i="8"/>
  <c r="F57" i="8"/>
  <c r="I61" i="8"/>
  <c r="F61" i="8"/>
  <c r="I65" i="8"/>
  <c r="F65" i="8"/>
  <c r="I11" i="9"/>
  <c r="F11" i="9"/>
  <c r="I15" i="9"/>
  <c r="F15" i="9"/>
  <c r="I19" i="9"/>
  <c r="F19" i="9"/>
  <c r="I23" i="9"/>
  <c r="F23" i="9"/>
  <c r="F8" i="10"/>
  <c r="I8" i="10"/>
  <c r="I12" i="10"/>
  <c r="F12" i="10"/>
  <c r="F16" i="10"/>
  <c r="I16" i="10"/>
  <c r="F20" i="10"/>
  <c r="I20" i="10"/>
  <c r="I24" i="10"/>
  <c r="F24" i="10"/>
  <c r="I30" i="10"/>
  <c r="F30" i="10"/>
  <c r="I34" i="10"/>
  <c r="F34" i="10"/>
  <c r="I38" i="10"/>
  <c r="F38" i="10"/>
  <c r="I42" i="10"/>
  <c r="F42" i="10"/>
  <c r="I52" i="10"/>
  <c r="F52" i="10"/>
  <c r="F10" i="11"/>
  <c r="I10" i="11"/>
  <c r="F14" i="11"/>
  <c r="I14" i="11"/>
  <c r="F18" i="11"/>
  <c r="I18" i="11"/>
  <c r="F22" i="11"/>
  <c r="I22" i="11"/>
  <c r="F26" i="11"/>
  <c r="I26" i="11"/>
  <c r="F32" i="11"/>
  <c r="I32" i="11"/>
  <c r="F36" i="11"/>
  <c r="I36" i="11"/>
  <c r="F40" i="11"/>
  <c r="I40" i="11"/>
  <c r="F44" i="11"/>
  <c r="I44" i="11"/>
  <c r="F48" i="11"/>
  <c r="I48" i="11"/>
  <c r="F54" i="11"/>
  <c r="I54" i="11"/>
  <c r="F7" i="7"/>
  <c r="I7" i="7"/>
  <c r="I11" i="7"/>
  <c r="F11" i="7"/>
  <c r="I15" i="7"/>
  <c r="F15" i="7"/>
  <c r="I19" i="7"/>
  <c r="F19" i="7"/>
  <c r="F21" i="7"/>
  <c r="I21" i="7"/>
  <c r="F25" i="7"/>
  <c r="I25" i="7"/>
  <c r="I29" i="7"/>
  <c r="F29" i="7"/>
  <c r="F33" i="7"/>
  <c r="I33" i="7"/>
  <c r="F37" i="7"/>
  <c r="I37" i="7"/>
  <c r="I41" i="7"/>
  <c r="F41" i="7"/>
  <c r="F45" i="7"/>
  <c r="I45" i="7"/>
  <c r="I10" i="8"/>
  <c r="F10" i="8"/>
  <c r="I12" i="8"/>
  <c r="F12" i="8"/>
  <c r="I14" i="8"/>
  <c r="F14" i="8"/>
  <c r="F16" i="8"/>
  <c r="I16" i="8"/>
  <c r="I18" i="8"/>
  <c r="F18" i="8"/>
  <c r="F20" i="8"/>
  <c r="I20" i="8"/>
  <c r="I22" i="8"/>
  <c r="F22" i="8"/>
  <c r="I24" i="8"/>
  <c r="F24" i="8"/>
  <c r="I26" i="8"/>
  <c r="F26" i="8"/>
  <c r="I28" i="8"/>
  <c r="F28" i="8"/>
  <c r="I30" i="8"/>
  <c r="F30" i="8"/>
  <c r="F32" i="8"/>
  <c r="I32" i="8"/>
  <c r="I36" i="8"/>
  <c r="F36" i="8"/>
  <c r="I38" i="8"/>
  <c r="F38" i="8"/>
  <c r="I40" i="8"/>
  <c r="F40" i="8"/>
  <c r="I42" i="8"/>
  <c r="F42" i="8"/>
  <c r="I44" i="8"/>
  <c r="F44" i="8"/>
  <c r="I46" i="8"/>
  <c r="F46" i="8"/>
  <c r="I48" i="8"/>
  <c r="F48" i="8"/>
  <c r="I50" i="8"/>
  <c r="F50" i="8"/>
  <c r="I52" i="8"/>
  <c r="F52" i="8"/>
  <c r="I54" i="8"/>
  <c r="F54" i="8"/>
  <c r="I56" i="8"/>
  <c r="F56" i="8"/>
  <c r="I58" i="8"/>
  <c r="F58" i="8"/>
  <c r="I60" i="8"/>
  <c r="F60" i="8"/>
  <c r="I62" i="8"/>
  <c r="F62" i="8"/>
  <c r="I66" i="8"/>
  <c r="F66" i="8"/>
  <c r="I68" i="8"/>
  <c r="F68" i="8"/>
  <c r="I8" i="9"/>
  <c r="F8" i="9"/>
  <c r="F10" i="9"/>
  <c r="I10" i="9"/>
  <c r="F12" i="9"/>
  <c r="I12" i="9"/>
  <c r="F14" i="9"/>
  <c r="I14" i="9"/>
  <c r="F16" i="9"/>
  <c r="I16" i="9"/>
  <c r="F18" i="9"/>
  <c r="I18" i="9"/>
  <c r="F20" i="9"/>
  <c r="I20" i="9"/>
  <c r="F22" i="9"/>
  <c r="I22" i="9"/>
  <c r="F24" i="9"/>
  <c r="I24" i="9"/>
  <c r="F26" i="9"/>
  <c r="I26" i="9"/>
  <c r="I9" i="10"/>
  <c r="F9" i="10"/>
  <c r="I11" i="10"/>
  <c r="F11" i="10"/>
  <c r="I13" i="10"/>
  <c r="F13" i="10"/>
  <c r="I15" i="10"/>
  <c r="F15" i="10"/>
  <c r="I17" i="10"/>
  <c r="F17" i="10"/>
  <c r="I19" i="10"/>
  <c r="F19" i="10"/>
  <c r="I21" i="10"/>
  <c r="F21" i="10"/>
  <c r="I23" i="10"/>
  <c r="F23" i="10"/>
  <c r="I25" i="10"/>
  <c r="F25" i="10"/>
  <c r="I27" i="10"/>
  <c r="F27" i="10"/>
  <c r="I29" i="10"/>
  <c r="F29" i="10"/>
  <c r="I31" i="10"/>
  <c r="F31" i="10"/>
  <c r="I33" i="10"/>
  <c r="F33" i="10"/>
  <c r="I35" i="10"/>
  <c r="F35" i="10"/>
  <c r="I37" i="10"/>
  <c r="F37" i="10"/>
  <c r="I39" i="10"/>
  <c r="F39" i="10"/>
  <c r="I41" i="10"/>
  <c r="F41" i="10"/>
  <c r="I43" i="10"/>
  <c r="F43" i="10"/>
  <c r="I45" i="10"/>
  <c r="F45" i="10"/>
  <c r="I47" i="10"/>
  <c r="F47" i="10"/>
  <c r="I49" i="10"/>
  <c r="F49" i="10"/>
  <c r="I51" i="10"/>
  <c r="F51" i="10"/>
  <c r="I53" i="10"/>
  <c r="F53" i="10"/>
  <c r="I9" i="11"/>
  <c r="F9" i="11"/>
  <c r="F11" i="11"/>
  <c r="I11" i="11"/>
  <c r="I13" i="11"/>
  <c r="F13" i="11"/>
  <c r="F15" i="11"/>
  <c r="I15" i="11"/>
  <c r="I17" i="11"/>
  <c r="F17" i="11"/>
  <c r="F19" i="11"/>
  <c r="I19" i="11"/>
  <c r="I21" i="11"/>
  <c r="F21" i="11"/>
  <c r="F23" i="11"/>
  <c r="I23" i="11"/>
  <c r="I25" i="11"/>
  <c r="F25" i="11"/>
  <c r="F27" i="11"/>
  <c r="I27" i="11"/>
  <c r="I29" i="11"/>
  <c r="F29" i="11"/>
  <c r="F31" i="11"/>
  <c r="I31" i="11"/>
  <c r="I33" i="11"/>
  <c r="F33" i="11"/>
  <c r="F35" i="11"/>
  <c r="I35" i="11"/>
  <c r="I37" i="11"/>
  <c r="F37" i="11"/>
  <c r="F39" i="11"/>
  <c r="I39" i="11"/>
  <c r="I41" i="11"/>
  <c r="F41" i="11"/>
  <c r="F43" i="11"/>
  <c r="I43" i="11"/>
  <c r="I45" i="11"/>
  <c r="F45" i="11"/>
  <c r="F47" i="11"/>
  <c r="I47" i="11"/>
  <c r="I49" i="11"/>
  <c r="F49" i="11"/>
  <c r="F51" i="11"/>
  <c r="I51" i="11"/>
  <c r="I53" i="11"/>
  <c r="F53" i="11"/>
  <c r="F55" i="11"/>
  <c r="I55" i="11"/>
  <c r="I57" i="11"/>
  <c r="F57" i="11"/>
  <c r="I64" i="8"/>
  <c r="F64" i="8"/>
  <c r="I34" i="8"/>
  <c r="F34" i="8"/>
  <c r="I9" i="7"/>
  <c r="F9" i="7"/>
  <c r="I24" i="7"/>
  <c r="F24" i="7"/>
  <c r="F48" i="10"/>
  <c r="I48" i="10"/>
  <c r="I46" i="10"/>
  <c r="F46" i="10"/>
  <c r="F8" i="8"/>
  <c r="I8" i="8"/>
  <c r="I50" i="7"/>
  <c r="F50" i="7"/>
  <c r="L70" i="1"/>
  <c r="F15" i="2" s="1"/>
  <c r="E168" i="1"/>
  <c r="L168" i="1"/>
  <c r="F17" i="2" s="1"/>
  <c r="L144" i="1"/>
  <c r="F16" i="2" s="1"/>
  <c r="L218" i="1"/>
  <c r="F18" i="2" s="1"/>
  <c r="J70" i="1"/>
  <c r="H15" i="2" s="1"/>
  <c r="J218" i="1"/>
  <c r="H18" i="2" s="1"/>
  <c r="I18" i="2" s="1"/>
  <c r="E144" i="1"/>
  <c r="E70" i="1"/>
  <c r="E218" i="1"/>
  <c r="J272" i="1"/>
  <c r="H19" i="2" s="1"/>
  <c r="I19" i="2" s="1"/>
  <c r="E272" i="1"/>
  <c r="L272" i="1"/>
  <c r="F19" i="2" s="1"/>
  <c r="E22" i="1"/>
  <c r="H21" i="2" l="1"/>
  <c r="E27" i="2" s="1"/>
  <c r="I15" i="2"/>
  <c r="I21" i="2" s="1"/>
  <c r="E29" i="2" s="1"/>
  <c r="I29" i="9"/>
  <c r="I12" i="12" s="1"/>
  <c r="I51" i="7"/>
  <c r="I10" i="12" s="1"/>
  <c r="I54" i="10"/>
  <c r="I13" i="12" s="1"/>
  <c r="I59" i="11"/>
  <c r="I14" i="12" s="1"/>
  <c r="I78" i="8"/>
  <c r="I11" i="12" s="1"/>
  <c r="L22" i="1"/>
  <c r="F14" i="2" s="1"/>
  <c r="F21" i="2" s="1"/>
  <c r="I15" i="12" l="1"/>
</calcChain>
</file>

<file path=xl/sharedStrings.xml><?xml version="1.0" encoding="utf-8"?>
<sst xmlns="http://schemas.openxmlformats.org/spreadsheetml/2006/main" count="2960" uniqueCount="690">
  <si>
    <t>NAMES</t>
  </si>
  <si>
    <t>Payment</t>
  </si>
  <si>
    <t>Bal. Payment</t>
  </si>
  <si>
    <t>Expected pay.</t>
  </si>
  <si>
    <t>Remarks</t>
  </si>
  <si>
    <t>Staff</t>
  </si>
  <si>
    <t>Full Payment</t>
  </si>
  <si>
    <t>Part Payment</t>
  </si>
  <si>
    <t>Nle</t>
  </si>
  <si>
    <t>SSS 1COM</t>
  </si>
  <si>
    <t>Peter Kamara</t>
  </si>
  <si>
    <t>Margaret Sai Mossay</t>
  </si>
  <si>
    <t>Richard S N Nortey</t>
  </si>
  <si>
    <t>Francess Zombo</t>
  </si>
  <si>
    <t>Ibrahim A. S. Sesay</t>
  </si>
  <si>
    <t>Samuella G Dumbuya</t>
  </si>
  <si>
    <t>Louisa Daphne During</t>
  </si>
  <si>
    <t>Annie Rogers</t>
  </si>
  <si>
    <t>Juliet M Conteh</t>
  </si>
  <si>
    <t>Felicia F Osborne</t>
  </si>
  <si>
    <t>Sia H Morquee</t>
  </si>
  <si>
    <t>CEO</t>
  </si>
  <si>
    <t>Zainab Fofanah</t>
  </si>
  <si>
    <t>Stephen F Banteny</t>
  </si>
  <si>
    <t>SSS 1 ART</t>
  </si>
  <si>
    <t>Abdul Raham Tucker</t>
  </si>
  <si>
    <t>Blessing  Ishatu Tarawally</t>
  </si>
  <si>
    <t>Bintu R Kamara</t>
  </si>
  <si>
    <t>Stacie V Smart</t>
  </si>
  <si>
    <t>Joel Kenneh</t>
  </si>
  <si>
    <t>Nancy  R. Williams</t>
  </si>
  <si>
    <t xml:space="preserve">Alfread Koinyande </t>
  </si>
  <si>
    <t>Fatmata N.Bangura</t>
  </si>
  <si>
    <t>Angela Kadiatu Turay</t>
  </si>
  <si>
    <t>Alenka Coulter</t>
  </si>
  <si>
    <t>Alima T Amara</t>
  </si>
  <si>
    <t>Archibold M Sankoh</t>
  </si>
  <si>
    <t>Emmanuella Kabba</t>
  </si>
  <si>
    <t>Mamie Dio Dio Sane</t>
  </si>
  <si>
    <t>Hannah  Isata Musa</t>
  </si>
  <si>
    <t>Mabinty M. Jalloh</t>
  </si>
  <si>
    <t>Joseph Lamboi</t>
  </si>
  <si>
    <t>Ibrahim Tarawally</t>
  </si>
  <si>
    <t>Esther Sia Bockarie</t>
  </si>
  <si>
    <t>Daniel Cudjoe</t>
  </si>
  <si>
    <t>Kadiatu S Lamin</t>
  </si>
  <si>
    <t>Anthony Aki Bo-Betts</t>
  </si>
  <si>
    <t>Mohamed Conteh</t>
  </si>
  <si>
    <t>Alix Kalvin Konteh</t>
  </si>
  <si>
    <t>Esther Deborah Kamara</t>
  </si>
  <si>
    <t>Bockarie Mohamed Fofanah</t>
  </si>
  <si>
    <t>Alhaji Mohamed Jalloh</t>
  </si>
  <si>
    <t>Nancy Fatima Bangura</t>
  </si>
  <si>
    <t>Aminata M Conteh</t>
  </si>
  <si>
    <t>Abu Kamara</t>
  </si>
  <si>
    <t>Fatmata Beatrice Jalloh</t>
  </si>
  <si>
    <t>Precious Rebecca Turay</t>
  </si>
  <si>
    <t>Aaron B Sesay</t>
  </si>
  <si>
    <t>Isata S Fofanah</t>
  </si>
  <si>
    <t>Lansana Emmanuel</t>
  </si>
  <si>
    <t>Afsatu Jabe</t>
  </si>
  <si>
    <t>Agness W C Koroma</t>
  </si>
  <si>
    <t>Hassanatu Autoserebur</t>
  </si>
  <si>
    <t>Hassanatu M Koroma</t>
  </si>
  <si>
    <t>Altina M Williams</t>
  </si>
  <si>
    <t>Josephine E Koroma</t>
  </si>
  <si>
    <t>Fatmata Mahai Saccoh</t>
  </si>
  <si>
    <t>Kalilsha  M. Koroma</t>
  </si>
  <si>
    <t>Theresa E.Mattia</t>
  </si>
  <si>
    <t>Adamsay P Conteh</t>
  </si>
  <si>
    <t>Emmanuel M W Macauley</t>
  </si>
  <si>
    <t xml:space="preserve">Isaac Renekeh Summer </t>
  </si>
  <si>
    <t>John Francis Kamara</t>
  </si>
  <si>
    <t>Elijah E S Moussa</t>
  </si>
  <si>
    <t>Abdul Deen Kamara</t>
  </si>
  <si>
    <t>Andy Lakoh</t>
  </si>
  <si>
    <t>Mariama J Saccoh</t>
  </si>
  <si>
    <t>Smart J Senessie</t>
  </si>
  <si>
    <t>Abdul Samura</t>
  </si>
  <si>
    <t>Mary Florance Marah</t>
  </si>
  <si>
    <t>Lamin Gariy Conteh</t>
  </si>
  <si>
    <t>Ishmael  A Kpokawa</t>
  </si>
  <si>
    <t>Suad B Kpokawa</t>
  </si>
  <si>
    <t>Hajaratu M Conteh</t>
  </si>
  <si>
    <t>Cladius Kanyodea</t>
  </si>
  <si>
    <t>Abdulyn Mildred Sillah</t>
  </si>
  <si>
    <t>Sharon N Jalloh</t>
  </si>
  <si>
    <t>Fatmata Bilal Kamara</t>
  </si>
  <si>
    <t>Edicca Salbet Mina Koroma</t>
  </si>
  <si>
    <t>Tonia B Kamara</t>
  </si>
  <si>
    <t>Israel S Conteh</t>
  </si>
  <si>
    <t>Alpha Yusuf Kamara</t>
  </si>
  <si>
    <t>Victoria Kallon</t>
  </si>
  <si>
    <t>Dalanda Barrie</t>
  </si>
  <si>
    <t>Kadijah Sall</t>
  </si>
  <si>
    <t>Ahmed Dukullay</t>
  </si>
  <si>
    <t>Divine M B Turay</t>
  </si>
  <si>
    <t>Fatima H Kamara</t>
  </si>
  <si>
    <t>Emmanuel Simbo</t>
  </si>
  <si>
    <t>Bilkishu Destny Kamara</t>
  </si>
  <si>
    <t>Jeremiah I. S. Conteh</t>
  </si>
  <si>
    <t>Ahmed Conteh</t>
  </si>
  <si>
    <t>Maximillion Johnson</t>
  </si>
  <si>
    <t>Simon Sahr Ngaujah</t>
  </si>
  <si>
    <t>Isata Tarawally</t>
  </si>
  <si>
    <t>Yusuf T Johnny</t>
  </si>
  <si>
    <t>Salamatu B Raymond</t>
  </si>
  <si>
    <t>Wilfred Macouley</t>
  </si>
  <si>
    <t>Jason A Kamara</t>
  </si>
  <si>
    <t>Abdul Rahman Barrie</t>
  </si>
  <si>
    <t>Hawanatu M Jalloh</t>
  </si>
  <si>
    <t>Kadijah Pricilla Seppeh</t>
  </si>
  <si>
    <t>Mohamed A Bah</t>
  </si>
  <si>
    <t>Emmanuel Augustine Kanneh</t>
  </si>
  <si>
    <t>Esther Aminata Kaimachendeh</t>
  </si>
  <si>
    <t>Mathew Thomas</t>
  </si>
  <si>
    <t>Richard S Sesay</t>
  </si>
  <si>
    <t>Alfread F Feika</t>
  </si>
  <si>
    <t>Miatta Adu</t>
  </si>
  <si>
    <t>Cyrus J Blango</t>
  </si>
  <si>
    <t>Edward S Jarfoi</t>
  </si>
  <si>
    <t>Fatmata Mabel Lamin Kamara</t>
  </si>
  <si>
    <t>Frank Samura</t>
  </si>
  <si>
    <t>Joseph Smith</t>
  </si>
  <si>
    <t>Rita H Fofanah</t>
  </si>
  <si>
    <t>Musa T Mansary</t>
  </si>
  <si>
    <t>Umar Best Sesay</t>
  </si>
  <si>
    <t xml:space="preserve">Emmanuei Koroma jr </t>
  </si>
  <si>
    <t>Francis S Kargbo</t>
  </si>
  <si>
    <t>Leon Y Koyama</t>
  </si>
  <si>
    <t xml:space="preserve">Iyamide Esther Kamara  </t>
  </si>
  <si>
    <t>Alice Kamara</t>
  </si>
  <si>
    <t>Moughrphillea Kargbo</t>
  </si>
  <si>
    <t>Tejan Sulaman Chadeka</t>
  </si>
  <si>
    <t>Jennifer E. M. Koroma</t>
  </si>
  <si>
    <t>Bendu Anthony</t>
  </si>
  <si>
    <t>Sahr Idrissa Obama Nyandemoh</t>
  </si>
  <si>
    <t xml:space="preserve">Ibrahim Sorie Kallon </t>
  </si>
  <si>
    <t>Saffie F. Kamara</t>
  </si>
  <si>
    <t>Bilkisu S. K. Sesay</t>
  </si>
  <si>
    <t>Fatima Hawa Bangura</t>
  </si>
  <si>
    <t>Isaac Kamara</t>
  </si>
  <si>
    <t>Wuyatta Mary Rose Square</t>
  </si>
  <si>
    <t>Isatu Kamara</t>
  </si>
  <si>
    <t>Chernor B Jalloh</t>
  </si>
  <si>
    <t>Mohamed Ramandan Kamara</t>
  </si>
  <si>
    <t>Joel Unisa Bangura</t>
  </si>
  <si>
    <t>Sumaya Hashim Tunis</t>
  </si>
  <si>
    <t>Amida Kamara</t>
  </si>
  <si>
    <t>Fatmata Jalloh</t>
  </si>
  <si>
    <t>Isha Coker</t>
  </si>
  <si>
    <t>Mohaned Massaqui</t>
  </si>
  <si>
    <t>Benjamine K. Gbarie</t>
  </si>
  <si>
    <t>SSS 2 ART</t>
  </si>
  <si>
    <t>Fidelia Theresa Allen</t>
  </si>
  <si>
    <t>Patricia Sento Kamara</t>
  </si>
  <si>
    <t>Alfrida Mbalu Kargbo</t>
  </si>
  <si>
    <t>Ibrahim M D Kanu</t>
  </si>
  <si>
    <t>Ella Kargbo</t>
  </si>
  <si>
    <t>Franklyn Sankoh Kargbo</t>
  </si>
  <si>
    <t>Alex A. Ninkah</t>
  </si>
  <si>
    <t>Mordecai M. Turay</t>
  </si>
  <si>
    <t>Samuel Frazer</t>
  </si>
  <si>
    <t>Mamadu A Barrie</t>
  </si>
  <si>
    <t>Patricia Blessing Jones</t>
  </si>
  <si>
    <t>JONES</t>
  </si>
  <si>
    <t>Haja Isha Tarawally</t>
  </si>
  <si>
    <t>Daisy R. Williams</t>
  </si>
  <si>
    <t>Nadia Isata Deen</t>
  </si>
  <si>
    <t>Francis Kokofee</t>
  </si>
  <si>
    <t>Mary M Swaray</t>
  </si>
  <si>
    <t>Isha Bona</t>
  </si>
  <si>
    <t>Bangalie Turay</t>
  </si>
  <si>
    <t>Sheku Dabor</t>
  </si>
  <si>
    <t>Jariatu L. Williams</t>
  </si>
  <si>
    <t>Andrew Kokofele</t>
  </si>
  <si>
    <t>Jannet Kpukumu</t>
  </si>
  <si>
    <t>Charlna Senessie</t>
  </si>
  <si>
    <t>Elkanah Palmer</t>
  </si>
  <si>
    <t>Sahr James</t>
  </si>
  <si>
    <t>Jeffrey J. R. Roberts</t>
  </si>
  <si>
    <t>Nora S Sesay</t>
  </si>
  <si>
    <t>Mariam Jabba</t>
  </si>
  <si>
    <t>Daavid A Charley</t>
  </si>
  <si>
    <t>Mohamed Sawaneh</t>
  </si>
  <si>
    <t>Glady's Mujeah Sandi</t>
  </si>
  <si>
    <t>MemaidaChubie B Sawyer</t>
  </si>
  <si>
    <t>Rabiatu Sesay</t>
  </si>
  <si>
    <t>David  K Conteh</t>
  </si>
  <si>
    <t>Akiatu Raahman Coker</t>
  </si>
  <si>
    <t>John S Kargbo</t>
  </si>
  <si>
    <t>Daniella B S Kargbo</t>
  </si>
  <si>
    <t>Brigette C M Sawyerr</t>
  </si>
  <si>
    <t>Harisson C.Mahoi</t>
  </si>
  <si>
    <t>Muctarr Mansaray</t>
  </si>
  <si>
    <t>Doris L.Samuka</t>
  </si>
  <si>
    <t>Samuel Wilberforce</t>
  </si>
  <si>
    <t>Abukarr H.Turay</t>
  </si>
  <si>
    <t>Ducious O. Tarawally</t>
  </si>
  <si>
    <t>Blessing G.J.Kargbo</t>
  </si>
  <si>
    <t>Alfreda Ganda</t>
  </si>
  <si>
    <t>SSS 2 SCI</t>
  </si>
  <si>
    <t>Mohamed Momoh Kargbo</t>
  </si>
  <si>
    <t>Ibrahim Deen Sesay</t>
  </si>
  <si>
    <t>Fatmata Tejanah soe</t>
  </si>
  <si>
    <t>Haja Fanta Barrie</t>
  </si>
  <si>
    <t>Hazael D Cowan</t>
  </si>
  <si>
    <t>Rose Mary H Sesay</t>
  </si>
  <si>
    <t>Mariama Daphline Koroma</t>
  </si>
  <si>
    <t>Gloria Macauley</t>
  </si>
  <si>
    <t>Micheal O Seale</t>
  </si>
  <si>
    <t>Numu I Bangura</t>
  </si>
  <si>
    <t>Ibrahim   Kanu</t>
  </si>
  <si>
    <t>Carnesa Sanu</t>
  </si>
  <si>
    <t>Aruna Alieu Kamara</t>
  </si>
  <si>
    <t>Mohamed Bangura</t>
  </si>
  <si>
    <t>Caleb K Bangeh</t>
  </si>
  <si>
    <t>Timothy S. Ngaujah</t>
  </si>
  <si>
    <t>Abdulia Idriss Kamara</t>
  </si>
  <si>
    <t>Binta Bah</t>
  </si>
  <si>
    <t>Haja Turay</t>
  </si>
  <si>
    <t xml:space="preserve">Nelucy Brima </t>
  </si>
  <si>
    <t>Alida Amie Seray Wurie</t>
  </si>
  <si>
    <t>Fatimeh Aglami</t>
  </si>
  <si>
    <t>Suliaman S. Kamara</t>
  </si>
  <si>
    <t>Nyakeh F Ngegba</t>
  </si>
  <si>
    <t>Florance Y. M. Yambasu</t>
  </si>
  <si>
    <t>Victor Koroma</t>
  </si>
  <si>
    <t>Fatmata Bah</t>
  </si>
  <si>
    <t>Abubakarr Samuel Sankoh</t>
  </si>
  <si>
    <t>Jeneba F Kanu</t>
  </si>
  <si>
    <t>Alhaji Mohamed Kamara</t>
  </si>
  <si>
    <t>Alfred MS Dumbuya</t>
  </si>
  <si>
    <t>Chrisdel E. A. Owusu</t>
  </si>
  <si>
    <t>Otiti Oberika Kargbo</t>
  </si>
  <si>
    <t>Amazing P Amara</t>
  </si>
  <si>
    <t>Finda M Sephora Lebbie</t>
  </si>
  <si>
    <t>Foday Abdulai Kamara</t>
  </si>
  <si>
    <t>Ibrahim B Adu</t>
  </si>
  <si>
    <t>Amara Foday Thoronka</t>
  </si>
  <si>
    <t>Tamba Musa</t>
  </si>
  <si>
    <t>Catherine M.Brima</t>
  </si>
  <si>
    <t>Eunice J. Khama</t>
  </si>
  <si>
    <t>Pamela R.George</t>
  </si>
  <si>
    <t>Francis S.Gando</t>
  </si>
  <si>
    <t>Antonella R.Barry</t>
  </si>
  <si>
    <t>Amida Abiba H.Kamara</t>
  </si>
  <si>
    <t>Mamoud F.Stark</t>
  </si>
  <si>
    <t>Raphael A.C.Joseph</t>
  </si>
  <si>
    <t>TO:</t>
  </si>
  <si>
    <t>The Managing Director</t>
  </si>
  <si>
    <t>FROM:</t>
  </si>
  <si>
    <t>Gibrilla Daniel Conteh</t>
  </si>
  <si>
    <t>DATE:</t>
  </si>
  <si>
    <t>SUBJECT:</t>
  </si>
  <si>
    <t>LEVEL</t>
  </si>
  <si>
    <t>NO. IN CLASS</t>
  </si>
  <si>
    <t>FULL PAYMENTS</t>
  </si>
  <si>
    <t>PART PAYMENTS</t>
  </si>
  <si>
    <t>NO. PAYMENT</t>
  </si>
  <si>
    <t>EXPECTED INCOME</t>
  </si>
  <si>
    <t>OUTSTANDINGS</t>
  </si>
  <si>
    <t>NLE</t>
  </si>
  <si>
    <t>SSS 1 COM</t>
  </si>
  <si>
    <t>SSS 1 SCI</t>
  </si>
  <si>
    <t>SSS 2 COM</t>
  </si>
  <si>
    <t>SSS 2  ART</t>
  </si>
  <si>
    <t>Grand Total</t>
  </si>
  <si>
    <t>FROM;  Gibrilla Daniel Conteh</t>
  </si>
  <si>
    <t>DATE;    15th March 2024</t>
  </si>
  <si>
    <t xml:space="preserve">DATE </t>
  </si>
  <si>
    <t>NAMES OF PUPILS</t>
  </si>
  <si>
    <t>INFLOWS</t>
  </si>
  <si>
    <t>RUNNING BALANCE</t>
  </si>
  <si>
    <t>OUTFLOWS</t>
  </si>
  <si>
    <t>B/F</t>
  </si>
  <si>
    <t>Almonda P. Moriba</t>
  </si>
  <si>
    <t>Hawa Kamara</t>
  </si>
  <si>
    <t>Part Payment Value</t>
  </si>
  <si>
    <t>No Payment</t>
  </si>
  <si>
    <t>NO</t>
  </si>
  <si>
    <t>TERM</t>
  </si>
  <si>
    <t>DEBIT</t>
  </si>
  <si>
    <t>THIRD  TERM</t>
  </si>
  <si>
    <t>TOTAL</t>
  </si>
  <si>
    <t xml:space="preserve">JOURNAL </t>
  </si>
  <si>
    <t>JOURNAL</t>
  </si>
  <si>
    <t>SSS1001</t>
  </si>
  <si>
    <t>G/TOTAL</t>
  </si>
  <si>
    <t>SSS1002</t>
  </si>
  <si>
    <t>SSS1003</t>
  </si>
  <si>
    <t>SSS1004</t>
  </si>
  <si>
    <t>SSS1005</t>
  </si>
  <si>
    <t>SSS1006</t>
  </si>
  <si>
    <t>SSS1007</t>
  </si>
  <si>
    <t>SSS1008</t>
  </si>
  <si>
    <t>SSS1009</t>
  </si>
  <si>
    <t>SSS1010</t>
  </si>
  <si>
    <t>SSS1011</t>
  </si>
  <si>
    <t>SSS1012</t>
  </si>
  <si>
    <t>SSS1013</t>
  </si>
  <si>
    <t>SSS1014</t>
  </si>
  <si>
    <t>SSS1015</t>
  </si>
  <si>
    <t>SSS1016</t>
  </si>
  <si>
    <t>SSS1017</t>
  </si>
  <si>
    <t>SSS1018</t>
  </si>
  <si>
    <t>SSS1019</t>
  </si>
  <si>
    <t>SSS1020</t>
  </si>
  <si>
    <t>SSS1021</t>
  </si>
  <si>
    <t>SSS1022</t>
  </si>
  <si>
    <t>SSS1023</t>
  </si>
  <si>
    <t>SSS1024</t>
  </si>
  <si>
    <t>SSS1025</t>
  </si>
  <si>
    <t>SSS1026</t>
  </si>
  <si>
    <t>SSS1027</t>
  </si>
  <si>
    <t>SSS1028</t>
  </si>
  <si>
    <t>SSS1029</t>
  </si>
  <si>
    <t>RECEIVABLES JOURNAL-SSS 1-COM</t>
  </si>
  <si>
    <t>RECEIVABLES JOURNAL-SSS 1-ART</t>
  </si>
  <si>
    <t>RECEIVABLES JOURNAL-SSS 1-SCI</t>
  </si>
  <si>
    <t>RECEIVABLES JOURNAL-SSS 2-COM</t>
  </si>
  <si>
    <t>RECEIVABLES JOURNAL-SSS 2-ART</t>
  </si>
  <si>
    <t>RECEIVABLES JOURNAL-SSS 2-SCI</t>
  </si>
  <si>
    <t>SSS1-COM</t>
  </si>
  <si>
    <t>SSS1-ART</t>
  </si>
  <si>
    <t>SSS1-SCI</t>
  </si>
  <si>
    <t>SSS2-COM</t>
  </si>
  <si>
    <t>SSS2-ART</t>
  </si>
  <si>
    <t>SSS1001-COM</t>
  </si>
  <si>
    <t>SSS1001-ART</t>
  </si>
  <si>
    <t>SSS1001-SCI</t>
  </si>
  <si>
    <t>SSS2001-COM</t>
  </si>
  <si>
    <t>SSS2001-ART</t>
  </si>
  <si>
    <t>SSS2001-SCI</t>
  </si>
  <si>
    <t>SSS 1-COM</t>
  </si>
  <si>
    <t>SSS 1-ART</t>
  </si>
  <si>
    <t xml:space="preserve">SSS1-ART </t>
  </si>
  <si>
    <t>SSS 1-SCI</t>
  </si>
  <si>
    <t>SSS 2-COM</t>
  </si>
  <si>
    <t>SSS  2-COM</t>
  </si>
  <si>
    <t>SSS 2-ART</t>
  </si>
  <si>
    <t>SSS 2-SCI</t>
  </si>
  <si>
    <t>SSS1030</t>
  </si>
  <si>
    <t>SSS1031</t>
  </si>
  <si>
    <t>SSS1032</t>
  </si>
  <si>
    <t>SSS1033</t>
  </si>
  <si>
    <t>SSS1034</t>
  </si>
  <si>
    <t>SSS1035</t>
  </si>
  <si>
    <t>SSS1036</t>
  </si>
  <si>
    <t>SSS1037</t>
  </si>
  <si>
    <t>SSS1038</t>
  </si>
  <si>
    <t>SSS1039</t>
  </si>
  <si>
    <t>SSS1040</t>
  </si>
  <si>
    <t>SSS1041</t>
  </si>
  <si>
    <t>SSS1042</t>
  </si>
  <si>
    <t>SSS1043</t>
  </si>
  <si>
    <t>SSS1044</t>
  </si>
  <si>
    <t>SSS1045</t>
  </si>
  <si>
    <t>SSS1046</t>
  </si>
  <si>
    <t>SSS1047</t>
  </si>
  <si>
    <t>SSS1048</t>
  </si>
  <si>
    <t>SSS1049</t>
  </si>
  <si>
    <t>SSS1050</t>
  </si>
  <si>
    <t>SSS1051</t>
  </si>
  <si>
    <t>SSS1052</t>
  </si>
  <si>
    <t>SSS1053</t>
  </si>
  <si>
    <t>SSS1054</t>
  </si>
  <si>
    <t>SSS1055</t>
  </si>
  <si>
    <t>SSS1056</t>
  </si>
  <si>
    <t>SSS1057</t>
  </si>
  <si>
    <t>SSS1058</t>
  </si>
  <si>
    <t>SSS1059</t>
  </si>
  <si>
    <t>SSS1060</t>
  </si>
  <si>
    <t>SSS1061</t>
  </si>
  <si>
    <t>SSS1062</t>
  </si>
  <si>
    <t>SSS1063</t>
  </si>
  <si>
    <t>SSS1064</t>
  </si>
  <si>
    <t>SSS1065</t>
  </si>
  <si>
    <t>SSS1066</t>
  </si>
  <si>
    <t>SSS1067</t>
  </si>
  <si>
    <t>SSS1068</t>
  </si>
  <si>
    <t>SSS1069</t>
  </si>
  <si>
    <t>SSS1070</t>
  </si>
  <si>
    <t>SSS2001</t>
  </si>
  <si>
    <t>SSS2002</t>
  </si>
  <si>
    <t>SSS2003</t>
  </si>
  <si>
    <t>SSS2004</t>
  </si>
  <si>
    <t>SSS2005</t>
  </si>
  <si>
    <t>SSS2006</t>
  </si>
  <si>
    <t>SSS2007</t>
  </si>
  <si>
    <t>SSS2008</t>
  </si>
  <si>
    <t>SSS2009</t>
  </si>
  <si>
    <t>SSS2010</t>
  </si>
  <si>
    <t>SSS2011</t>
  </si>
  <si>
    <t>SSS2012</t>
  </si>
  <si>
    <t>SSS2013</t>
  </si>
  <si>
    <t>SSS2014</t>
  </si>
  <si>
    <t>SSS2015</t>
  </si>
  <si>
    <t>SSS2016</t>
  </si>
  <si>
    <t>SSS2017</t>
  </si>
  <si>
    <t>SSS2018</t>
  </si>
  <si>
    <t>SSS2019</t>
  </si>
  <si>
    <t>SSS2020</t>
  </si>
  <si>
    <t>SSS2021</t>
  </si>
  <si>
    <t>SSS2022</t>
  </si>
  <si>
    <t>SSS2023</t>
  </si>
  <si>
    <t>SSS2024</t>
  </si>
  <si>
    <t>SSS2025</t>
  </si>
  <si>
    <t>SSS2026</t>
  </si>
  <si>
    <t>SSS2027</t>
  </si>
  <si>
    <t>SSS2028</t>
  </si>
  <si>
    <t>SSS2029</t>
  </si>
  <si>
    <t>SSS2030</t>
  </si>
  <si>
    <t>SSS2031</t>
  </si>
  <si>
    <t>SSS2032</t>
  </si>
  <si>
    <t>SSS2033</t>
  </si>
  <si>
    <t>SSS2034</t>
  </si>
  <si>
    <t>SSS2035</t>
  </si>
  <si>
    <t>SSS2036</t>
  </si>
  <si>
    <t>SSS2037</t>
  </si>
  <si>
    <t>SSS2038</t>
  </si>
  <si>
    <t>SSS2039</t>
  </si>
  <si>
    <t>SSS2040</t>
  </si>
  <si>
    <t>SSS2041</t>
  </si>
  <si>
    <t>SSS2042</t>
  </si>
  <si>
    <t>SSS2043</t>
  </si>
  <si>
    <t>SSS2044</t>
  </si>
  <si>
    <t>SSS2045</t>
  </si>
  <si>
    <t>SSS2046</t>
  </si>
  <si>
    <t>SSS2047</t>
  </si>
  <si>
    <t>SSS2048</t>
  </si>
  <si>
    <t>SSS2049</t>
  </si>
  <si>
    <t>SSS2050</t>
  </si>
  <si>
    <t>SSS2051</t>
  </si>
  <si>
    <t>AMOUNT</t>
  </si>
  <si>
    <t>Edna G.Karkarlae</t>
  </si>
  <si>
    <t>Joseph H. Kamara</t>
  </si>
  <si>
    <t>NAIAHCOM GODERICH SENIOR  HIGH SCHOOL FEES PAYMENT TRACKER</t>
  </si>
  <si>
    <t>Third Term  Summary   Report for Naiahcom Goderich  Senior Hifgh School  2023/2024 Academic Year.</t>
  </si>
  <si>
    <t>Signature;………………………………………………….</t>
  </si>
  <si>
    <t>NAMES OF DEPOSITOR</t>
  </si>
  <si>
    <t>SUBECT;  Third Term Naiahcom Senior High School Cashbook  2023/2024 Academic Year</t>
  </si>
  <si>
    <t>TO;       The  Managing Director</t>
  </si>
  <si>
    <t>Samuella G.Dumbuya</t>
  </si>
  <si>
    <t>Louisa D.During</t>
  </si>
  <si>
    <t>Felicia F.Oshoude</t>
  </si>
  <si>
    <t>Abduraman Tucker</t>
  </si>
  <si>
    <t>Blessing I.Tarawally</t>
  </si>
  <si>
    <t>Alix K.Konteh</t>
  </si>
  <si>
    <t>Pracious R.D.Turay</t>
  </si>
  <si>
    <t>Fatmata B.Jalloh</t>
  </si>
  <si>
    <t>Nancy Williams</t>
  </si>
  <si>
    <t>Moamed A.Conteh</t>
  </si>
  <si>
    <t>Suad B.Kpakawa</t>
  </si>
  <si>
    <t>Ishmael Kpakawa</t>
  </si>
  <si>
    <t>Alfred Lahai Feika</t>
  </si>
  <si>
    <t>Claudious A.Kayawade</t>
  </si>
  <si>
    <t>Joseph H.Kamara</t>
  </si>
  <si>
    <t>Emmanuel Koroma</t>
  </si>
  <si>
    <t>Smart J.Senesie</t>
  </si>
  <si>
    <t>Abdulyn M.Sillah</t>
  </si>
  <si>
    <t>Emmanuel E.Macauley</t>
  </si>
  <si>
    <t>Alpha Y.Kamara</t>
  </si>
  <si>
    <t>Sahr I.O.Obaba</t>
  </si>
  <si>
    <t>Bilkisu Sesay</t>
  </si>
  <si>
    <t>Saffie F.Y.Kamara</t>
  </si>
  <si>
    <t>Fantasha M.V.mansaray</t>
  </si>
  <si>
    <t>Mohamed A.Bah</t>
  </si>
  <si>
    <t>Fantasha M.V.Mansaray</t>
  </si>
  <si>
    <t>Fantasha M.V. Mansary</t>
  </si>
  <si>
    <t>Haja Aisha Tarawally</t>
  </si>
  <si>
    <t>Alex A.Ninkah</t>
  </si>
  <si>
    <t>Mary Swarray</t>
  </si>
  <si>
    <t>Franklyn S.Kargbo</t>
  </si>
  <si>
    <t>Samuel Fraser</t>
  </si>
  <si>
    <t>Numu I.Bangura</t>
  </si>
  <si>
    <t>Finda M.S.Lebbie</t>
  </si>
  <si>
    <t>Neluley Brima</t>
  </si>
  <si>
    <t>Ibrahim Kanu</t>
  </si>
  <si>
    <t>Fatmata T.Soe</t>
  </si>
  <si>
    <t>Antonella R.Barrie</t>
  </si>
  <si>
    <t>Gloria A.M.Macauley</t>
  </si>
  <si>
    <t>Heazel Cowan</t>
  </si>
  <si>
    <t>Otiti Oberiko Kargbo</t>
  </si>
  <si>
    <t>Edward Sahr Jarfoi</t>
  </si>
  <si>
    <t>Mohamed M. Kargbo</t>
  </si>
  <si>
    <t>Mohamed M.Kargbo</t>
  </si>
  <si>
    <t>Heazeal Cowan</t>
  </si>
  <si>
    <t>Mohamed A.Conteh</t>
  </si>
  <si>
    <t>Emmanuel M.W.Macarthy</t>
  </si>
  <si>
    <r>
      <rPr>
        <b/>
        <sz val="14"/>
        <color theme="1"/>
        <rFont val="Calibri"/>
        <family val="2"/>
        <scheme val="minor"/>
      </rPr>
      <t>BANKER</t>
    </r>
    <r>
      <rPr>
        <sz val="14"/>
        <color theme="1"/>
        <rFont val="Calibri"/>
        <family val="2"/>
        <scheme val="minor"/>
      </rPr>
      <t>: UNION TRUST BANK</t>
    </r>
  </si>
  <si>
    <r>
      <rPr>
        <b/>
        <sz val="14"/>
        <color theme="1"/>
        <rFont val="Calibri"/>
        <family val="2"/>
        <scheme val="minor"/>
      </rPr>
      <t>ACCOUNT NAME</t>
    </r>
    <r>
      <rPr>
        <sz val="14"/>
        <color theme="1"/>
        <rFont val="Calibri"/>
        <family val="2"/>
        <scheme val="minor"/>
      </rPr>
      <t>: HIGH SCHOOL</t>
    </r>
  </si>
  <si>
    <r>
      <rPr>
        <b/>
        <sz val="14"/>
        <color theme="1"/>
        <rFont val="Calibri"/>
        <family val="2"/>
        <scheme val="minor"/>
      </rPr>
      <t>ACCOUNT NUMBER</t>
    </r>
    <r>
      <rPr>
        <sz val="14"/>
        <color theme="1"/>
        <rFont val="Calibri"/>
        <family val="2"/>
        <scheme val="minor"/>
      </rPr>
      <t>:  21004858901</t>
    </r>
  </si>
  <si>
    <r>
      <rPr>
        <b/>
        <sz val="14"/>
        <color theme="1"/>
        <rFont val="Calibri"/>
        <family val="2"/>
        <scheme val="minor"/>
      </rPr>
      <t>THIRD  TERM</t>
    </r>
    <r>
      <rPr>
        <sz val="14"/>
        <color theme="1"/>
        <rFont val="Calibri"/>
        <family val="2"/>
        <scheme val="minor"/>
      </rPr>
      <t>-2023/2024 ACADEMIC YEAR</t>
    </r>
  </si>
  <si>
    <t>Precious R.D.Turay</t>
  </si>
  <si>
    <t>Deaphe Louisa During</t>
  </si>
  <si>
    <t>Alieu  Albaraka Mahdi</t>
  </si>
  <si>
    <t>Alieu Albaraka Mahdi</t>
  </si>
  <si>
    <t>Mariama J.Saccoh</t>
  </si>
  <si>
    <t>Bilkisu D.Kamara</t>
  </si>
  <si>
    <t>Isaac Alfred Deen Koroma</t>
  </si>
  <si>
    <t>Isaac Alfred D.Koroma</t>
  </si>
  <si>
    <t>Arehibold M.Sankoh</t>
  </si>
  <si>
    <t>Arecibold M.Sankoh</t>
  </si>
  <si>
    <t>Medisha A.R.Fornah</t>
  </si>
  <si>
    <t>Isata M.Fornah</t>
  </si>
  <si>
    <t>Edicca S.M.Koroma</t>
  </si>
  <si>
    <t>Fatima  H Kamara</t>
  </si>
  <si>
    <t>Yealie Koroma</t>
  </si>
  <si>
    <t>Sumaiya H.Tunis</t>
  </si>
  <si>
    <t>Alfred Mbalu Kargbo</t>
  </si>
  <si>
    <t>Alfred Kargbo</t>
  </si>
  <si>
    <t>Tonia B.Kamara</t>
  </si>
  <si>
    <t>Tonia Bally Kamara</t>
  </si>
  <si>
    <t>Juliet M.Conteh</t>
  </si>
  <si>
    <t>CONSOLIDATED INCOME</t>
  </si>
  <si>
    <t>ACTUAL INCOME (CASHBOOK BALANECE)</t>
  </si>
  <si>
    <t>PREPAYMENTS LEDGER ACCOUNT</t>
  </si>
  <si>
    <t>CREDIT</t>
  </si>
  <si>
    <t>R/BALANCE</t>
  </si>
  <si>
    <t>01</t>
  </si>
  <si>
    <t>THIRD TERM</t>
  </si>
  <si>
    <t>02</t>
  </si>
  <si>
    <t>03</t>
  </si>
  <si>
    <t>04</t>
  </si>
  <si>
    <t>05</t>
  </si>
  <si>
    <t>06</t>
  </si>
  <si>
    <t>07</t>
  </si>
  <si>
    <t>08</t>
  </si>
  <si>
    <t>Total</t>
  </si>
  <si>
    <t>Isha Kargbo</t>
  </si>
  <si>
    <t>Prepayment</t>
  </si>
  <si>
    <t>Column1</t>
  </si>
  <si>
    <t>Column2</t>
  </si>
  <si>
    <t>Column3</t>
  </si>
  <si>
    <t>Column4</t>
  </si>
  <si>
    <t>Abdul Deensie Kamara</t>
  </si>
  <si>
    <t>Abdul Deesie Kamara</t>
  </si>
  <si>
    <t>Nora S.Sesay</t>
  </si>
  <si>
    <t>Ibrahim S.Kallon</t>
  </si>
  <si>
    <t>Ibrahim Kallon</t>
  </si>
  <si>
    <t>Isata S.Fofanah</t>
  </si>
  <si>
    <t>Isata Fofanah</t>
  </si>
  <si>
    <t>Mediana M. Jalloh</t>
  </si>
  <si>
    <t>Mediana M.Jalloh</t>
  </si>
  <si>
    <t xml:space="preserve"> OTHER PREPAYMENTS LEDGER ACCOUNT</t>
  </si>
  <si>
    <t>Altina M.A.Williams</t>
  </si>
  <si>
    <t>Ibrahim B.Adu</t>
  </si>
  <si>
    <t>Ibrahim Bobson Adu</t>
  </si>
  <si>
    <t>Daniel O.Dainkeh</t>
  </si>
  <si>
    <t>Daniel Dainkeh</t>
  </si>
  <si>
    <t>Other Prepayment</t>
  </si>
  <si>
    <t>Chernor H.Jalloh</t>
  </si>
  <si>
    <t>Hajaratu M.Conteh</t>
  </si>
  <si>
    <t>Divine M.B.Turay</t>
  </si>
  <si>
    <t>Stacie V.Smart</t>
  </si>
  <si>
    <t>Stacie v.Smarth</t>
  </si>
  <si>
    <t>Fatmata B.Kamara</t>
  </si>
  <si>
    <t>Mohamed R.Kamara</t>
  </si>
  <si>
    <t>Josephine E.Koroma</t>
  </si>
  <si>
    <t>Josephine E,Koroma</t>
  </si>
  <si>
    <t>Hawanatu M.Jalloh</t>
  </si>
  <si>
    <t>Auguesta Sama</t>
  </si>
  <si>
    <t>Elkana Pamer</t>
  </si>
  <si>
    <t>Elkana  Pamer</t>
  </si>
  <si>
    <t>Yusuf M.Conteh</t>
  </si>
  <si>
    <t>Esther A.Kaimachandeh</t>
  </si>
  <si>
    <t>Ducious Tarawally</t>
  </si>
  <si>
    <t>Leon Y.Kayama</t>
  </si>
  <si>
    <t>Leon Y. kayama</t>
  </si>
  <si>
    <t>Musa T.F.Mansaray</t>
  </si>
  <si>
    <t>Fatmata Mabel Lamara</t>
  </si>
  <si>
    <t>Fatmata Mabel  Kamara</t>
  </si>
  <si>
    <t>Mariama Jabba</t>
  </si>
  <si>
    <t>Daniella Z.Conteh</t>
  </si>
  <si>
    <t>Daniella Z.  Conteh</t>
  </si>
  <si>
    <t>Mamie Dio Dio Sense</t>
  </si>
  <si>
    <t>Mary F.Marrah</t>
  </si>
  <si>
    <t>David A.Charley</t>
  </si>
  <si>
    <t>Jason A.Kamara</t>
  </si>
  <si>
    <t>Jariatu L.Williams</t>
  </si>
  <si>
    <t>Wilfred P.Macauley</t>
  </si>
  <si>
    <t>Abdulai nIdress Kamara</t>
  </si>
  <si>
    <t>Idrissa Kamara</t>
  </si>
  <si>
    <t>Benjamine Kia Gbarie</t>
  </si>
  <si>
    <t>Alenka Caulker</t>
  </si>
  <si>
    <t>Bockarie Fofanah</t>
  </si>
  <si>
    <t>Alida Amie S.Wurie</t>
  </si>
  <si>
    <t>Michael O.Seale</t>
  </si>
  <si>
    <t>Amiazing P.Amara</t>
  </si>
  <si>
    <t>Amaizaing P.Amara</t>
  </si>
  <si>
    <t>Florence Yambasu</t>
  </si>
  <si>
    <t>Modeccai A.Turay</t>
  </si>
  <si>
    <t>Paul H.Turay</t>
  </si>
  <si>
    <t>09</t>
  </si>
  <si>
    <t>10</t>
  </si>
  <si>
    <t>11</t>
  </si>
  <si>
    <t>12</t>
  </si>
  <si>
    <t>Aminata M.Conteh</t>
  </si>
  <si>
    <t>Hannah Isata Musa</t>
  </si>
  <si>
    <t>Foday A.Kamara</t>
  </si>
  <si>
    <t>Jeneba F.Kanu</t>
  </si>
  <si>
    <t>Cyrus J.Biango</t>
  </si>
  <si>
    <t>Maximillian Johnson</t>
  </si>
  <si>
    <t>Lamin G.Conteh</t>
  </si>
  <si>
    <t>Emmanuel Lansana</t>
  </si>
  <si>
    <t>Emmanuel Lanasana</t>
  </si>
  <si>
    <t>Simeon S.Ngaujah</t>
  </si>
  <si>
    <t>Franklyn S.Ngaujah</t>
  </si>
  <si>
    <t>Tejan S.Chendeka</t>
  </si>
  <si>
    <t>Hannah Rogers</t>
  </si>
  <si>
    <t>Daise I.Williams</t>
  </si>
  <si>
    <t>Christina A.Kamara</t>
  </si>
  <si>
    <t>Isaac R.Sumner</t>
  </si>
  <si>
    <t>Fatmeh Ajami</t>
  </si>
  <si>
    <t>Rose Mary Sesay</t>
  </si>
  <si>
    <t>Khadijatu Sall</t>
  </si>
  <si>
    <t>Salamatu B.Raymond</t>
  </si>
  <si>
    <t>Salmatu B.Raymond</t>
  </si>
  <si>
    <t>Stacie v.Smart</t>
  </si>
  <si>
    <t>Kadija Pricilla Seppeh</t>
  </si>
  <si>
    <t>Fedelia T.Allen</t>
  </si>
  <si>
    <t>Daniel Cujior</t>
  </si>
  <si>
    <t>Caleb U.Bengeh</t>
  </si>
  <si>
    <t>Patricia S.Kamara</t>
  </si>
  <si>
    <t>Aron B.Sesay</t>
  </si>
  <si>
    <t>Yusuf Tamba Johnny</t>
  </si>
  <si>
    <t xml:space="preserve">CONSOLIDATED INCOME  </t>
  </si>
  <si>
    <t xml:space="preserve">OUTSTANDING     </t>
  </si>
  <si>
    <t>Column5</t>
  </si>
  <si>
    <t>SSS</t>
  </si>
  <si>
    <t>SSS2-SCI</t>
  </si>
  <si>
    <t>GENERAL LEDGER</t>
  </si>
  <si>
    <t>NAIAHCOM GODERICH HIGH SCHOOL</t>
  </si>
  <si>
    <t>JOURNALS</t>
  </si>
  <si>
    <t>Francis Sonny Kargbo</t>
  </si>
  <si>
    <t>Bintu Rabbie Kamara</t>
  </si>
  <si>
    <t>Chernor B.Jalloh</t>
  </si>
  <si>
    <t>Mohamed Rahman</t>
  </si>
  <si>
    <t>Mr Jones</t>
  </si>
  <si>
    <t>Harmza S.Kanneh</t>
  </si>
  <si>
    <t>SahrJames</t>
  </si>
  <si>
    <t>Aruna Alim  Kamara</t>
  </si>
  <si>
    <t>Aruna  Alim Kamara</t>
  </si>
  <si>
    <t>Umarr C.Jarret</t>
  </si>
  <si>
    <t>Daniella B.S Rogers</t>
  </si>
  <si>
    <t>Daniella B.S.Rogers</t>
  </si>
  <si>
    <t>CODE</t>
  </si>
  <si>
    <t>Jeffery J.R.Robert</t>
  </si>
  <si>
    <t>Amara Foday Thronka</t>
  </si>
  <si>
    <t>Esther Sia  Bockarie</t>
  </si>
  <si>
    <t>Joel Kanneh</t>
  </si>
  <si>
    <t>Sheron N.Jalloh</t>
  </si>
  <si>
    <t>Hamza S.Kanneh</t>
  </si>
  <si>
    <t>Abdul Raman Barrie</t>
  </si>
  <si>
    <t>Margett Sia Morsay</t>
  </si>
  <si>
    <t>Steven P.Boatteng</t>
  </si>
  <si>
    <t>Hassanatu Outo Senbour</t>
  </si>
  <si>
    <t>Shekunatu Dumbuya</t>
  </si>
  <si>
    <t>24th May 2024</t>
  </si>
  <si>
    <t>Edna F.Karkamoe</t>
  </si>
  <si>
    <t>Jeremiah I.S.Conteh</t>
  </si>
  <si>
    <t>Theresa Mattia</t>
  </si>
  <si>
    <t>Angela K.Turay</t>
  </si>
  <si>
    <t>Abubakarr S.Sankoh</t>
  </si>
  <si>
    <t>David Conteh</t>
  </si>
  <si>
    <t>Alima Amara</t>
  </si>
  <si>
    <t>Mamoud Stark</t>
  </si>
  <si>
    <t>Hassnatu M.Koroma</t>
  </si>
  <si>
    <t>Hassanatu M.Koroma</t>
  </si>
  <si>
    <t>13</t>
  </si>
  <si>
    <t>SECOND TERM</t>
  </si>
  <si>
    <t>Level</t>
  </si>
  <si>
    <t>sss 1com</t>
  </si>
  <si>
    <t>sss 1 art</t>
  </si>
  <si>
    <t>sss 1sci</t>
  </si>
  <si>
    <t>sss 2 com</t>
  </si>
  <si>
    <t>sss 2 art</t>
  </si>
  <si>
    <t>sss 2 sci</t>
  </si>
  <si>
    <t>sss1001</t>
  </si>
  <si>
    <t>sss1002</t>
  </si>
  <si>
    <t>sss1003</t>
  </si>
  <si>
    <t>sss1004</t>
  </si>
  <si>
    <t>sss1005</t>
  </si>
  <si>
    <t>sss1006</t>
  </si>
  <si>
    <t>sss1007</t>
  </si>
  <si>
    <t>sss1008</t>
  </si>
  <si>
    <t>sss1009</t>
  </si>
  <si>
    <t>sss1010</t>
  </si>
  <si>
    <t>sss1011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</si>
</sst>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F800]dddd\,\ mmmm\ dd\,\ yyyy"/>
    <numFmt numFmtId="167" formatCode="0.00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u val="singleAccounting"/>
      <sz val="11"/>
      <color theme="1"/>
      <name val="Times New Roman"/>
      <family val="1"/>
    </font>
    <font>
      <b/>
      <u val="singleAccounting"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indexed="8"/>
      <name val="Times New Roman"/>
      <family val="1"/>
    </font>
    <font>
      <sz val="18"/>
      <color theme="1"/>
      <name val="Times New Roman"/>
      <family val="1"/>
    </font>
    <font>
      <sz val="18"/>
      <color indexed="8"/>
      <name val="Times New Roman"/>
      <family val="1"/>
    </font>
    <font>
      <b/>
      <u val="singleAccounting"/>
      <sz val="18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2"/>
      <color theme="1"/>
      <name val="Times New Roman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26"/>
      <color rgb="FFFF0000"/>
      <name val="Arial Black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28"/>
      <color rgb="FFFF0000"/>
      <name val="Arial Rounded MT Bold"/>
      <family val="2"/>
    </font>
    <font>
      <b/>
      <sz val="26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theme="1"/>
      </patternFill>
    </fill>
    <fill>
      <patternFill patternType="solid">
        <fgColor theme="9" tint="0.79998168889431442"/>
        <bgColor theme="0" tint="-0.14999847407452621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1"/>
      </left>
      <right/>
      <top style="thick">
        <color indexed="64"/>
      </top>
      <bottom style="thin">
        <color theme="1"/>
      </bottom>
      <diagonal/>
    </border>
    <border>
      <left style="thick">
        <color indexed="64"/>
      </left>
      <right/>
      <top style="thick">
        <color indexed="64"/>
      </top>
      <bottom style="thin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4">
    <xf numFmtId="0" fontId="0" fillId="0" borderId="0" xfId="0"/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22" xfId="0" quotePrefix="1" applyFont="1" applyBorder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18" fillId="0" borderId="8" xfId="0" applyFont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6" fillId="0" borderId="18" xfId="0" quotePrefix="1" applyFont="1" applyBorder="1" applyAlignment="1">
      <alignment horizontal="center"/>
    </xf>
    <xf numFmtId="0" fontId="16" fillId="0" borderId="30" xfId="0" quotePrefix="1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1" fillId="0" borderId="3" xfId="0" applyFont="1" applyBorder="1" applyAlignment="1">
      <alignment horizontal="center"/>
    </xf>
    <xf numFmtId="0" fontId="17" fillId="0" borderId="14" xfId="0" applyFont="1" applyBorder="1"/>
    <xf numFmtId="0" fontId="11" fillId="0" borderId="2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20" fillId="0" borderId="30" xfId="0" applyFont="1" applyBorder="1"/>
    <xf numFmtId="43" fontId="17" fillId="0" borderId="22" xfId="1" applyFont="1" applyBorder="1"/>
    <xf numFmtId="43" fontId="17" fillId="0" borderId="33" xfId="1" applyFont="1" applyBorder="1"/>
    <xf numFmtId="0" fontId="20" fillId="0" borderId="18" xfId="0" applyFont="1" applyBorder="1"/>
    <xf numFmtId="0" fontId="17" fillId="0" borderId="19" xfId="0" applyFont="1" applyBorder="1" applyAlignment="1">
      <alignment horizontal="center"/>
    </xf>
    <xf numFmtId="43" fontId="17" fillId="0" borderId="21" xfId="1" applyFont="1" applyBorder="1"/>
    <xf numFmtId="43" fontId="17" fillId="0" borderId="34" xfId="1" applyFont="1" applyBorder="1"/>
    <xf numFmtId="43" fontId="17" fillId="0" borderId="18" xfId="1" applyFont="1" applyBorder="1"/>
    <xf numFmtId="0" fontId="17" fillId="0" borderId="24" xfId="0" applyFont="1" applyBorder="1" applyAlignment="1">
      <alignment horizontal="center"/>
    </xf>
    <xf numFmtId="0" fontId="16" fillId="0" borderId="18" xfId="0" applyFont="1" applyBorder="1"/>
    <xf numFmtId="43" fontId="17" fillId="0" borderId="0" xfId="1" applyFont="1"/>
    <xf numFmtId="43" fontId="17" fillId="0" borderId="23" xfId="1" applyFont="1" applyBorder="1"/>
    <xf numFmtId="43" fontId="17" fillId="0" borderId="25" xfId="1" applyFont="1" applyBorder="1"/>
    <xf numFmtId="0" fontId="0" fillId="0" borderId="23" xfId="0" applyBorder="1"/>
    <xf numFmtId="0" fontId="17" fillId="0" borderId="23" xfId="0" applyFont="1" applyBorder="1"/>
    <xf numFmtId="43" fontId="0" fillId="0" borderId="22" xfId="1" applyFont="1" applyBorder="1"/>
    <xf numFmtId="0" fontId="17" fillId="0" borderId="35" xfId="0" applyFont="1" applyBorder="1"/>
    <xf numFmtId="43" fontId="17" fillId="0" borderId="19" xfId="1" applyFont="1" applyBorder="1"/>
    <xf numFmtId="43" fontId="0" fillId="0" borderId="25" xfId="1" applyFont="1" applyBorder="1"/>
    <xf numFmtId="0" fontId="17" fillId="0" borderId="6" xfId="0" applyFont="1" applyBorder="1" applyAlignment="1">
      <alignment horizontal="center"/>
    </xf>
    <xf numFmtId="43" fontId="17" fillId="0" borderId="5" xfId="1" applyFont="1" applyBorder="1"/>
    <xf numFmtId="43" fontId="0" fillId="0" borderId="0" xfId="1" applyFont="1" applyBorder="1"/>
    <xf numFmtId="0" fontId="0" fillId="0" borderId="18" xfId="0" applyBorder="1"/>
    <xf numFmtId="0" fontId="17" fillId="0" borderId="31" xfId="0" applyFont="1" applyBorder="1" applyAlignment="1">
      <alignment horizontal="center"/>
    </xf>
    <xf numFmtId="43" fontId="17" fillId="0" borderId="31" xfId="1" applyFont="1" applyBorder="1"/>
    <xf numFmtId="43" fontId="0" fillId="0" borderId="17" xfId="1" applyFont="1" applyBorder="1"/>
    <xf numFmtId="0" fontId="0" fillId="0" borderId="35" xfId="0" applyBorder="1"/>
    <xf numFmtId="43" fontId="17" fillId="0" borderId="20" xfId="0" applyNumberFormat="1" applyFont="1" applyBorder="1"/>
    <xf numFmtId="0" fontId="0" fillId="0" borderId="1" xfId="0" applyBorder="1"/>
    <xf numFmtId="0" fontId="16" fillId="0" borderId="25" xfId="0" applyFont="1" applyBorder="1"/>
    <xf numFmtId="43" fontId="23" fillId="0" borderId="8" xfId="1" applyFont="1" applyBorder="1"/>
    <xf numFmtId="0" fontId="20" fillId="0" borderId="29" xfId="0" applyFont="1" applyBorder="1"/>
    <xf numFmtId="0" fontId="20" fillId="0" borderId="19" xfId="0" applyFont="1" applyBorder="1"/>
    <xf numFmtId="0" fontId="16" fillId="0" borderId="19" xfId="0" applyFont="1" applyBorder="1"/>
    <xf numFmtId="0" fontId="17" fillId="0" borderId="17" xfId="0" applyFont="1" applyBorder="1"/>
    <xf numFmtId="0" fontId="16" fillId="0" borderId="26" xfId="0" quotePrefix="1" applyFont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2" fillId="0" borderId="6" xfId="0" applyFont="1" applyBorder="1"/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2" fillId="0" borderId="10" xfId="0" applyFont="1" applyBorder="1" applyProtection="1">
      <protection locked="0"/>
    </xf>
    <xf numFmtId="0" fontId="12" fillId="0" borderId="11" xfId="0" applyFont="1" applyBorder="1" applyProtection="1">
      <protection locked="0"/>
    </xf>
    <xf numFmtId="43" fontId="12" fillId="0" borderId="0" xfId="1" applyFont="1" applyBorder="1" applyProtection="1">
      <protection locked="0"/>
    </xf>
    <xf numFmtId="0" fontId="12" fillId="0" borderId="0" xfId="0" applyFont="1" applyProtection="1">
      <protection locked="0"/>
    </xf>
    <xf numFmtId="0" fontId="8" fillId="0" borderId="12" xfId="0" applyFont="1" applyBorder="1" applyProtection="1">
      <protection locked="0"/>
    </xf>
    <xf numFmtId="0" fontId="8" fillId="0" borderId="0" xfId="0" applyFont="1" applyProtection="1">
      <protection locked="0"/>
    </xf>
    <xf numFmtId="0" fontId="12" fillId="0" borderId="5" xfId="0" applyFont="1" applyBorder="1" applyProtection="1">
      <protection locked="0"/>
    </xf>
    <xf numFmtId="43" fontId="12" fillId="0" borderId="0" xfId="1" applyFont="1" applyProtection="1">
      <protection locked="0"/>
    </xf>
    <xf numFmtId="0" fontId="12" fillId="0" borderId="0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1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43" fontId="11" fillId="0" borderId="0" xfId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43" fontId="10" fillId="0" borderId="0" xfId="1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166" fontId="8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43" fontId="12" fillId="0" borderId="0" xfId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66" fontId="8" fillId="0" borderId="6" xfId="0" applyNumberFormat="1" applyFont="1" applyFill="1" applyBorder="1" applyAlignment="1" applyProtection="1">
      <alignment horizontal="center"/>
      <protection locked="0"/>
    </xf>
    <xf numFmtId="43" fontId="12" fillId="0" borderId="6" xfId="1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2" fillId="2" borderId="6" xfId="0" applyFont="1" applyFill="1" applyBorder="1" applyProtection="1">
      <protection locked="0"/>
    </xf>
    <xf numFmtId="43" fontId="12" fillId="2" borderId="0" xfId="1" applyFont="1" applyFill="1" applyProtection="1">
      <protection locked="0"/>
    </xf>
    <xf numFmtId="0" fontId="12" fillId="2" borderId="0" xfId="0" applyFont="1" applyFill="1" applyProtection="1">
      <protection locked="0"/>
    </xf>
    <xf numFmtId="43" fontId="13" fillId="0" borderId="6" xfId="1" applyFont="1" applyBorder="1" applyProtection="1">
      <protection locked="0"/>
    </xf>
    <xf numFmtId="14" fontId="8" fillId="0" borderId="6" xfId="0" applyNumberFormat="1" applyFont="1" applyBorder="1" applyProtection="1">
      <protection locked="0"/>
    </xf>
    <xf numFmtId="14" fontId="8" fillId="0" borderId="0" xfId="0" applyNumberFormat="1" applyFont="1" applyProtection="1">
      <protection locked="0"/>
    </xf>
    <xf numFmtId="166" fontId="8" fillId="2" borderId="6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43" fontId="12" fillId="2" borderId="6" xfId="1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13" fillId="0" borderId="6" xfId="0" applyFont="1" applyBorder="1" applyProtection="1">
      <protection locked="0"/>
    </xf>
    <xf numFmtId="0" fontId="19" fillId="0" borderId="6" xfId="0" applyFont="1" applyBorder="1" applyProtection="1">
      <protection locked="0"/>
    </xf>
    <xf numFmtId="0" fontId="19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166" fontId="8" fillId="0" borderId="6" xfId="0" applyNumberFormat="1" applyFont="1" applyBorder="1" applyAlignment="1" applyProtection="1">
      <alignment horizontal="left"/>
      <protection locked="0"/>
    </xf>
    <xf numFmtId="166" fontId="8" fillId="0" borderId="0" xfId="0" applyNumberFormat="1" applyFont="1" applyBorder="1" applyAlignment="1" applyProtection="1">
      <alignment horizontal="left"/>
      <protection locked="0"/>
    </xf>
    <xf numFmtId="0" fontId="8" fillId="0" borderId="22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12" fillId="0" borderId="8" xfId="0" applyFont="1" applyBorder="1" applyProtection="1">
      <protection locked="0"/>
    </xf>
    <xf numFmtId="43" fontId="23" fillId="0" borderId="8" xfId="1" applyFont="1" applyBorder="1" applyProtection="1">
      <protection locked="0"/>
    </xf>
    <xf numFmtId="43" fontId="1" fillId="0" borderId="0" xfId="1" applyFont="1" applyProtection="1">
      <protection locked="0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5" borderId="9" xfId="0" applyFill="1" applyBorder="1" applyProtection="1">
      <protection hidden="1"/>
    </xf>
    <xf numFmtId="0" fontId="0" fillId="5" borderId="10" xfId="0" applyFill="1" applyBorder="1" applyAlignment="1" applyProtection="1">
      <protection hidden="1"/>
    </xf>
    <xf numFmtId="0" fontId="0" fillId="5" borderId="11" xfId="0" applyFill="1" applyBorder="1" applyProtection="1">
      <protection hidden="1"/>
    </xf>
    <xf numFmtId="0" fontId="0" fillId="5" borderId="0" xfId="0" applyFill="1" applyProtection="1">
      <protection hidden="1"/>
    </xf>
    <xf numFmtId="0" fontId="41" fillId="5" borderId="12" xfId="0" applyFont="1" applyFill="1" applyBorder="1" applyAlignment="1" applyProtection="1">
      <alignment horizontal="center"/>
      <protection hidden="1"/>
    </xf>
    <xf numFmtId="0" fontId="41" fillId="5" borderId="0" xfId="0" applyFont="1" applyFill="1" applyBorder="1" applyAlignment="1" applyProtection="1">
      <alignment horizontal="center"/>
      <protection hidden="1"/>
    </xf>
    <xf numFmtId="0" fontId="41" fillId="5" borderId="5" xfId="0" applyFont="1" applyFill="1" applyBorder="1" applyAlignment="1" applyProtection="1">
      <alignment horizontal="center"/>
      <protection hidden="1"/>
    </xf>
    <xf numFmtId="0" fontId="37" fillId="5" borderId="13" xfId="0" applyFont="1" applyFill="1" applyBorder="1" applyAlignment="1" applyProtection="1">
      <alignment horizontal="center"/>
      <protection hidden="1"/>
    </xf>
    <xf numFmtId="0" fontId="37" fillId="5" borderId="14" xfId="0" applyFont="1" applyFill="1" applyBorder="1" applyAlignment="1" applyProtection="1">
      <alignment horizontal="center"/>
      <protection hidden="1"/>
    </xf>
    <xf numFmtId="0" fontId="37" fillId="5" borderId="15" xfId="0" applyFont="1" applyFill="1" applyBorder="1" applyAlignment="1" applyProtection="1">
      <alignment horizontal="center"/>
      <protection hidden="1"/>
    </xf>
    <xf numFmtId="0" fontId="35" fillId="6" borderId="9" xfId="0" applyFont="1" applyFill="1" applyBorder="1" applyAlignment="1">
      <alignment horizontal="center"/>
    </xf>
    <xf numFmtId="0" fontId="35" fillId="6" borderId="46" xfId="0" applyFont="1" applyFill="1" applyBorder="1" applyAlignment="1">
      <alignment horizontal="center"/>
    </xf>
    <xf numFmtId="0" fontId="35" fillId="6" borderId="11" xfId="0" applyFont="1" applyFill="1" applyBorder="1" applyAlignment="1">
      <alignment horizontal="center"/>
    </xf>
    <xf numFmtId="0" fontId="15" fillId="5" borderId="0" xfId="0" applyFont="1" applyFill="1" applyProtection="1">
      <protection hidden="1"/>
    </xf>
    <xf numFmtId="0" fontId="15" fillId="5" borderId="0" xfId="0" applyFont="1" applyFill="1" applyBorder="1" applyProtection="1">
      <protection hidden="1"/>
    </xf>
    <xf numFmtId="0" fontId="9" fillId="5" borderId="9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Alignment="1" applyProtection="1">
      <alignment horizontal="center"/>
      <protection hidden="1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5" borderId="0" xfId="0" applyFont="1" applyFill="1" applyAlignment="1" applyProtection="1">
      <alignment horizontal="center"/>
      <protection hidden="1"/>
    </xf>
    <xf numFmtId="0" fontId="8" fillId="5" borderId="0" xfId="0" applyFont="1" applyFill="1" applyBorder="1" applyAlignment="1" applyProtection="1">
      <alignment horizontal="center"/>
      <protection hidden="1"/>
    </xf>
    <xf numFmtId="0" fontId="8" fillId="5" borderId="12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7" fillId="5" borderId="0" xfId="0" applyFont="1" applyFill="1" applyProtection="1">
      <protection hidden="1"/>
    </xf>
    <xf numFmtId="0" fontId="17" fillId="5" borderId="0" xfId="0" applyFont="1" applyFill="1" applyBorder="1" applyProtection="1">
      <protection hidden="1"/>
    </xf>
    <xf numFmtId="0" fontId="16" fillId="5" borderId="47" xfId="0" applyFont="1" applyFill="1" applyBorder="1" applyAlignment="1">
      <alignment horizontal="center"/>
    </xf>
    <xf numFmtId="0" fontId="5" fillId="5" borderId="9" xfId="0" applyFont="1" applyFill="1" applyBorder="1"/>
    <xf numFmtId="0" fontId="17" fillId="5" borderId="9" xfId="0" applyFont="1" applyFill="1" applyBorder="1" applyAlignment="1">
      <alignment horizontal="center"/>
    </xf>
    <xf numFmtId="39" fontId="17" fillId="5" borderId="26" xfId="1" applyNumberFormat="1" applyFont="1" applyFill="1" applyBorder="1"/>
    <xf numFmtId="0" fontId="16" fillId="5" borderId="35" xfId="0" applyFont="1" applyFill="1" applyBorder="1" applyAlignment="1">
      <alignment horizontal="center"/>
    </xf>
    <xf numFmtId="0" fontId="5" fillId="5" borderId="35" xfId="0" applyFont="1" applyFill="1" applyBorder="1"/>
    <xf numFmtId="0" fontId="17" fillId="5" borderId="35" xfId="0" applyFont="1" applyFill="1" applyBorder="1" applyAlignment="1">
      <alignment horizontal="center"/>
    </xf>
    <xf numFmtId="39" fontId="17" fillId="5" borderId="23" xfId="1" applyNumberFormat="1" applyFont="1" applyFill="1" applyBorder="1"/>
    <xf numFmtId="0" fontId="5" fillId="5" borderId="0" xfId="0" applyFont="1" applyFill="1" applyBorder="1" applyProtection="1">
      <protection hidden="1"/>
    </xf>
    <xf numFmtId="0" fontId="5" fillId="5" borderId="35" xfId="0" applyNumberFormat="1" applyFont="1" applyFill="1" applyBorder="1"/>
    <xf numFmtId="0" fontId="18" fillId="5" borderId="34" xfId="0" applyFont="1" applyFill="1" applyBorder="1" applyAlignment="1"/>
    <xf numFmtId="43" fontId="23" fillId="5" borderId="18" xfId="0" applyNumberFormat="1" applyFont="1" applyFill="1" applyBorder="1"/>
    <xf numFmtId="0" fontId="0" fillId="5" borderId="0" xfId="0" applyFill="1" applyAlignment="1" applyProtection="1">
      <alignment horizontal="center"/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40" fillId="5" borderId="12" xfId="0" applyFont="1" applyFill="1" applyBorder="1" applyAlignment="1" applyProtection="1">
      <alignment horizontal="center"/>
      <protection hidden="1"/>
    </xf>
    <xf numFmtId="0" fontId="40" fillId="5" borderId="0" xfId="0" applyFont="1" applyFill="1" applyBorder="1" applyAlignment="1" applyProtection="1">
      <alignment horizontal="center"/>
      <protection hidden="1"/>
    </xf>
    <xf numFmtId="0" fontId="40" fillId="5" borderId="5" xfId="0" applyFont="1" applyFill="1" applyBorder="1" applyAlignment="1" applyProtection="1">
      <alignment horizontal="center"/>
      <protection hidden="1"/>
    </xf>
    <xf numFmtId="0" fontId="0" fillId="5" borderId="0" xfId="0" applyFill="1" applyBorder="1" applyProtection="1">
      <protection hidden="1"/>
    </xf>
    <xf numFmtId="0" fontId="38" fillId="5" borderId="0" xfId="0" applyFont="1" applyFill="1" applyAlignment="1" applyProtection="1">
      <alignment horizontal="center"/>
      <protection hidden="1"/>
    </xf>
    <xf numFmtId="0" fontId="38" fillId="6" borderId="9" xfId="0" applyFont="1" applyFill="1" applyBorder="1" applyAlignment="1" applyProtection="1">
      <alignment horizontal="center"/>
      <protection hidden="1"/>
    </xf>
    <xf numFmtId="0" fontId="38" fillId="6" borderId="26" xfId="0" applyFont="1" applyFill="1" applyBorder="1" applyAlignment="1" applyProtection="1">
      <alignment horizontal="center"/>
      <protection hidden="1"/>
    </xf>
    <xf numFmtId="0" fontId="9" fillId="7" borderId="45" xfId="0" applyFont="1" applyFill="1" applyBorder="1" applyAlignment="1" applyProtection="1">
      <alignment horizontal="center"/>
      <protection hidden="1"/>
    </xf>
    <xf numFmtId="0" fontId="9" fillId="7" borderId="2" xfId="0" applyFont="1" applyFill="1" applyBorder="1" applyAlignment="1" applyProtection="1">
      <alignment horizontal="center"/>
      <protection hidden="1"/>
    </xf>
    <xf numFmtId="0" fontId="9" fillId="7" borderId="3" xfId="0" applyFont="1" applyFill="1" applyBorder="1" applyAlignment="1" applyProtection="1">
      <alignment horizontal="center"/>
      <protection hidden="1"/>
    </xf>
    <xf numFmtId="0" fontId="8" fillId="5" borderId="6" xfId="0" applyFont="1" applyFill="1" applyBorder="1" applyAlignment="1" applyProtection="1">
      <alignment horizontal="center"/>
      <protection hidden="1"/>
    </xf>
    <xf numFmtId="0" fontId="8" fillId="5" borderId="3" xfId="0" applyFont="1" applyFill="1" applyBorder="1" applyAlignment="1" applyProtection="1">
      <alignment horizontal="center"/>
      <protection hidden="1"/>
    </xf>
    <xf numFmtId="0" fontId="8" fillId="5" borderId="26" xfId="0" applyFont="1" applyFill="1" applyBorder="1" applyAlignment="1" applyProtection="1">
      <alignment horizontal="center"/>
      <protection hidden="1"/>
    </xf>
    <xf numFmtId="0" fontId="8" fillId="5" borderId="16" xfId="0" applyFont="1" applyFill="1" applyBorder="1" applyAlignment="1" applyProtection="1">
      <alignment horizontal="center"/>
      <protection hidden="1"/>
    </xf>
    <xf numFmtId="0" fontId="16" fillId="5" borderId="30" xfId="0" quotePrefix="1" applyFont="1" applyFill="1" applyBorder="1" applyAlignment="1" applyProtection="1">
      <alignment horizontal="center"/>
      <protection hidden="1"/>
    </xf>
    <xf numFmtId="0" fontId="5" fillId="5" borderId="42" xfId="0" applyFont="1" applyFill="1" applyBorder="1" applyProtection="1">
      <protection hidden="1"/>
    </xf>
    <xf numFmtId="0" fontId="17" fillId="5" borderId="29" xfId="0" applyFont="1" applyFill="1" applyBorder="1" applyAlignment="1" applyProtection="1">
      <alignment horizontal="center"/>
      <protection hidden="1"/>
    </xf>
    <xf numFmtId="0" fontId="17" fillId="5" borderId="30" xfId="0" applyFont="1" applyFill="1" applyBorder="1" applyAlignment="1" applyProtection="1">
      <alignment horizontal="center"/>
      <protection hidden="1"/>
    </xf>
    <xf numFmtId="39" fontId="17" fillId="5" borderId="37" xfId="1" applyNumberFormat="1" applyFont="1" applyFill="1" applyBorder="1" applyProtection="1">
      <protection hidden="1"/>
    </xf>
    <xf numFmtId="0" fontId="16" fillId="5" borderId="22" xfId="0" quotePrefix="1" applyFont="1" applyFill="1" applyBorder="1" applyAlignment="1" applyProtection="1">
      <alignment horizontal="center"/>
      <protection hidden="1"/>
    </xf>
    <xf numFmtId="0" fontId="5" fillId="5" borderId="43" xfId="0" applyFont="1" applyFill="1" applyBorder="1" applyProtection="1">
      <protection hidden="1"/>
    </xf>
    <xf numFmtId="0" fontId="17" fillId="5" borderId="19" xfId="0" applyFont="1" applyFill="1" applyBorder="1" applyAlignment="1" applyProtection="1">
      <alignment horizontal="center"/>
      <protection hidden="1"/>
    </xf>
    <xf numFmtId="0" fontId="17" fillId="5" borderId="22" xfId="0" applyFont="1" applyFill="1" applyBorder="1" applyAlignment="1" applyProtection="1">
      <alignment horizontal="center"/>
      <protection hidden="1"/>
    </xf>
    <xf numFmtId="0" fontId="16" fillId="5" borderId="18" xfId="0" quotePrefix="1" applyFont="1" applyFill="1" applyBorder="1" applyAlignment="1" applyProtection="1">
      <alignment horizontal="center"/>
      <protection hidden="1"/>
    </xf>
    <xf numFmtId="0" fontId="17" fillId="5" borderId="31" xfId="0" applyFont="1" applyFill="1" applyBorder="1" applyAlignment="1" applyProtection="1">
      <alignment horizontal="center"/>
      <protection hidden="1"/>
    </xf>
    <xf numFmtId="0" fontId="17" fillId="5" borderId="18" xfId="0" applyFont="1" applyFill="1" applyBorder="1" applyAlignment="1" applyProtection="1">
      <alignment horizontal="center"/>
      <protection hidden="1"/>
    </xf>
    <xf numFmtId="0" fontId="16" fillId="5" borderId="23" xfId="0" quotePrefix="1" applyFont="1" applyFill="1" applyBorder="1" applyAlignment="1" applyProtection="1">
      <alignment horizontal="center"/>
      <protection hidden="1"/>
    </xf>
    <xf numFmtId="0" fontId="5" fillId="5" borderId="44" xfId="0" applyFont="1" applyFill="1" applyBorder="1" applyProtection="1">
      <protection hidden="1"/>
    </xf>
    <xf numFmtId="0" fontId="17" fillId="5" borderId="23" xfId="0" applyFont="1" applyFill="1" applyBorder="1" applyAlignment="1" applyProtection="1">
      <alignment horizontal="center"/>
      <protection hidden="1"/>
    </xf>
    <xf numFmtId="2" fontId="0" fillId="5" borderId="0" xfId="0" applyNumberFormat="1" applyFill="1" applyProtection="1">
      <protection hidden="1"/>
    </xf>
    <xf numFmtId="0" fontId="18" fillId="5" borderId="8" xfId="0" applyFont="1" applyFill="1" applyBorder="1" applyAlignment="1" applyProtection="1">
      <protection hidden="1"/>
    </xf>
    <xf numFmtId="0" fontId="18" fillId="5" borderId="20" xfId="0" applyFont="1" applyFill="1" applyBorder="1" applyAlignment="1" applyProtection="1">
      <protection hidden="1"/>
    </xf>
    <xf numFmtId="0" fontId="18" fillId="5" borderId="1" xfId="0" applyFont="1" applyFill="1" applyBorder="1" applyAlignment="1" applyProtection="1">
      <protection hidden="1"/>
    </xf>
    <xf numFmtId="43" fontId="23" fillId="5" borderId="20" xfId="0" applyNumberFormat="1" applyFont="1" applyFill="1" applyBorder="1" applyProtection="1">
      <protection hidden="1"/>
    </xf>
    <xf numFmtId="0" fontId="27" fillId="5" borderId="2" xfId="0" applyFont="1" applyFill="1" applyBorder="1" applyAlignment="1" applyProtection="1">
      <alignment horizontal="center"/>
    </xf>
    <xf numFmtId="0" fontId="27" fillId="5" borderId="4" xfId="0" applyFont="1" applyFill="1" applyBorder="1" applyAlignment="1" applyProtection="1">
      <alignment horizontal="center"/>
    </xf>
    <xf numFmtId="0" fontId="27" fillId="5" borderId="16" xfId="0" applyFont="1" applyFill="1" applyBorder="1" applyAlignment="1" applyProtection="1">
      <alignment horizontal="center"/>
    </xf>
    <xf numFmtId="0" fontId="2" fillId="5" borderId="0" xfId="0" applyFont="1" applyFill="1"/>
    <xf numFmtId="0" fontId="39" fillId="6" borderId="9" xfId="0" applyFont="1" applyFill="1" applyBorder="1" applyAlignment="1">
      <alignment horizontal="center"/>
    </xf>
    <xf numFmtId="164" fontId="39" fillId="6" borderId="9" xfId="1" applyNumberFormat="1" applyFont="1" applyFill="1" applyBorder="1" applyAlignment="1">
      <alignment horizontal="center"/>
    </xf>
    <xf numFmtId="165" fontId="39" fillId="6" borderId="9" xfId="1" applyNumberFormat="1" applyFont="1" applyFill="1" applyBorder="1" applyAlignment="1">
      <alignment horizontal="center"/>
    </xf>
    <xf numFmtId="2" fontId="39" fillId="6" borderId="9" xfId="0" applyNumberFormat="1" applyFont="1" applyFill="1" applyBorder="1" applyAlignment="1">
      <alignment horizontal="center"/>
    </xf>
    <xf numFmtId="0" fontId="39" fillId="6" borderId="26" xfId="0" applyFont="1" applyFill="1" applyBorder="1" applyAlignment="1">
      <alignment horizontal="center"/>
    </xf>
    <xf numFmtId="0" fontId="39" fillId="5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/>
    </xf>
    <xf numFmtId="164" fontId="3" fillId="7" borderId="2" xfId="1" applyNumberFormat="1" applyFont="1" applyFill="1" applyBorder="1" applyAlignment="1">
      <alignment horizontal="center"/>
    </xf>
    <xf numFmtId="165" fontId="3" fillId="7" borderId="2" xfId="1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7" xfId="0" applyFont="1" applyFill="1" applyBorder="1" applyAlignment="1" applyProtection="1">
      <alignment horizontal="center"/>
      <protection locked="0" hidden="1"/>
    </xf>
    <xf numFmtId="0" fontId="3" fillId="5" borderId="14" xfId="0" applyFont="1" applyFill="1" applyBorder="1" applyAlignment="1" applyProtection="1">
      <alignment horizontal="center"/>
      <protection locked="0" hidden="1"/>
    </xf>
    <xf numFmtId="164" fontId="3" fillId="5" borderId="27" xfId="1" applyNumberFormat="1" applyFont="1" applyFill="1" applyBorder="1" applyAlignment="1" applyProtection="1">
      <alignment horizontal="center"/>
      <protection locked="0" hidden="1"/>
    </xf>
    <xf numFmtId="165" fontId="3" fillId="5" borderId="27" xfId="1" applyNumberFormat="1" applyFont="1" applyFill="1" applyBorder="1" applyAlignment="1" applyProtection="1">
      <alignment horizontal="center"/>
      <protection locked="0" hidden="1"/>
    </xf>
    <xf numFmtId="2" fontId="3" fillId="5" borderId="15" xfId="0" applyNumberFormat="1" applyFont="1" applyFill="1" applyBorder="1" applyAlignment="1" applyProtection="1">
      <alignment horizontal="center"/>
      <protection locked="0" hidden="1"/>
    </xf>
    <xf numFmtId="0" fontId="3" fillId="5" borderId="15" xfId="0" applyFont="1" applyFill="1" applyBorder="1" applyAlignment="1" applyProtection="1">
      <alignment horizontal="center"/>
      <protection locked="0" hidden="1"/>
    </xf>
    <xf numFmtId="0" fontId="3" fillId="5" borderId="5" xfId="0" applyFont="1" applyFill="1" applyBorder="1" applyAlignment="1" applyProtection="1">
      <alignment horizontal="center"/>
      <protection locked="0" hidden="1"/>
    </xf>
    <xf numFmtId="0" fontId="3" fillId="5" borderId="22" xfId="0" applyFont="1" applyFill="1" applyBorder="1" applyAlignment="1" applyProtection="1">
      <protection locked="0" hidden="1"/>
    </xf>
    <xf numFmtId="0" fontId="3" fillId="5" borderId="24" xfId="0" applyFont="1" applyFill="1" applyBorder="1" applyAlignment="1" applyProtection="1">
      <alignment horizontal="center"/>
      <protection locked="0" hidden="1"/>
    </xf>
    <xf numFmtId="164" fontId="3" fillId="5" borderId="22" xfId="1" applyNumberFormat="1" applyFont="1" applyFill="1" applyBorder="1" applyAlignment="1" applyProtection="1">
      <protection locked="0" hidden="1"/>
    </xf>
    <xf numFmtId="165" fontId="3" fillId="5" borderId="24" xfId="0" applyNumberFormat="1" applyFont="1" applyFill="1" applyBorder="1" applyAlignment="1">
      <alignment horizontal="center"/>
    </xf>
    <xf numFmtId="165" fontId="3" fillId="5" borderId="22" xfId="1" applyNumberFormat="1" applyFont="1" applyFill="1" applyBorder="1" applyAlignment="1">
      <alignment horizontal="center"/>
    </xf>
    <xf numFmtId="0" fontId="3" fillId="5" borderId="24" xfId="0" applyFont="1" applyFill="1" applyBorder="1"/>
    <xf numFmtId="0" fontId="3" fillId="5" borderId="22" xfId="0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right"/>
    </xf>
    <xf numFmtId="0" fontId="2" fillId="5" borderId="24" xfId="0" applyFont="1" applyFill="1" applyBorder="1" applyAlignment="1">
      <alignment horizontal="center"/>
    </xf>
    <xf numFmtId="0" fontId="2" fillId="5" borderId="22" xfId="0" applyFont="1" applyFill="1" applyBorder="1"/>
    <xf numFmtId="0" fontId="2" fillId="5" borderId="0" xfId="0" applyFont="1" applyFill="1" applyBorder="1"/>
    <xf numFmtId="0" fontId="16" fillId="5" borderId="18" xfId="0" quotePrefix="1" applyFont="1" applyFill="1" applyBorder="1" applyProtection="1">
      <protection locked="0" hidden="1"/>
    </xf>
    <xf numFmtId="0" fontId="4" fillId="5" borderId="0" xfId="0" applyFont="1" applyFill="1" applyBorder="1" applyProtection="1">
      <protection locked="0" hidden="1"/>
    </xf>
    <xf numFmtId="43" fontId="2" fillId="5" borderId="18" xfId="1" applyFont="1" applyFill="1" applyBorder="1" applyAlignment="1" applyProtection="1">
      <protection locked="0" hidden="1"/>
    </xf>
    <xf numFmtId="3" fontId="2" fillId="5" borderId="25" xfId="0" applyNumberFormat="1" applyFont="1" applyFill="1" applyBorder="1" applyAlignment="1" applyProtection="1">
      <alignment horizontal="center"/>
      <protection locked="0"/>
    </xf>
    <xf numFmtId="165" fontId="2" fillId="5" borderId="18" xfId="1" applyNumberFormat="1" applyFont="1" applyFill="1" applyBorder="1" applyAlignment="1" applyProtection="1">
      <alignment horizontal="center"/>
      <protection locked="0"/>
    </xf>
    <xf numFmtId="0" fontId="2" fillId="5" borderId="25" xfId="0" applyFont="1" applyFill="1" applyBorder="1" applyProtection="1"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167" fontId="2" fillId="5" borderId="18" xfId="0" applyNumberFormat="1" applyFont="1" applyFill="1" applyBorder="1" applyAlignment="1" applyProtection="1">
      <alignment horizontal="right"/>
      <protection locked="0" hidden="1"/>
    </xf>
    <xf numFmtId="2" fontId="2" fillId="5" borderId="18" xfId="1" applyNumberFormat="1" applyFont="1" applyFill="1" applyBorder="1" applyAlignment="1" applyProtection="1">
      <alignment horizontal="center"/>
      <protection locked="0"/>
    </xf>
    <xf numFmtId="2" fontId="2" fillId="5" borderId="18" xfId="1" applyNumberFormat="1" applyFont="1" applyFill="1" applyBorder="1" applyAlignment="1" applyProtection="1">
      <alignment horizontal="center"/>
      <protection locked="0" hidden="1"/>
    </xf>
    <xf numFmtId="0" fontId="4" fillId="5" borderId="25" xfId="0" applyFont="1" applyFill="1" applyBorder="1" applyProtection="1">
      <protection locked="0" hidden="1"/>
    </xf>
    <xf numFmtId="0" fontId="2" fillId="5" borderId="0" xfId="0" applyFont="1" applyFill="1" applyBorder="1" applyProtection="1">
      <protection locked="0" hidden="1"/>
    </xf>
    <xf numFmtId="0" fontId="2" fillId="5" borderId="25" xfId="0" applyFont="1" applyFill="1" applyBorder="1" applyProtection="1">
      <protection locked="0" hidden="1"/>
    </xf>
    <xf numFmtId="43" fontId="2" fillId="5" borderId="23" xfId="1" applyFont="1" applyFill="1" applyBorder="1" applyAlignment="1" applyProtection="1">
      <protection locked="0" hidden="1"/>
    </xf>
    <xf numFmtId="0" fontId="2" fillId="5" borderId="25" xfId="0" applyFont="1" applyFill="1" applyBorder="1"/>
    <xf numFmtId="43" fontId="7" fillId="5" borderId="8" xfId="1" applyFont="1" applyFill="1" applyBorder="1" applyAlignment="1" applyProtection="1">
      <protection locked="0" hidden="1"/>
    </xf>
    <xf numFmtId="165" fontId="7" fillId="5" borderId="1" xfId="1" applyNumberFormat="1" applyFont="1" applyFill="1" applyBorder="1" applyAlignment="1" applyProtection="1">
      <alignment horizontal="center"/>
      <protection locked="0"/>
    </xf>
    <xf numFmtId="165" fontId="7" fillId="5" borderId="8" xfId="1" applyNumberFormat="1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1" fontId="0" fillId="5" borderId="8" xfId="0" applyNumberFormat="1" applyFont="1" applyFill="1" applyBorder="1" applyAlignment="1" applyProtection="1">
      <alignment horizontal="right"/>
      <protection locked="0"/>
    </xf>
    <xf numFmtId="39" fontId="26" fillId="5" borderId="8" xfId="0" applyNumberFormat="1" applyFont="1" applyFill="1" applyBorder="1" applyAlignment="1" applyProtection="1">
      <alignment horizontal="center"/>
      <protection locked="0"/>
    </xf>
    <xf numFmtId="1" fontId="2" fillId="5" borderId="8" xfId="0" applyNumberFormat="1" applyFont="1" applyFill="1" applyBorder="1" applyProtection="1">
      <protection locked="0"/>
    </xf>
    <xf numFmtId="0" fontId="2" fillId="5" borderId="18" xfId="0" quotePrefix="1" applyFont="1" applyFill="1" applyBorder="1"/>
    <xf numFmtId="2" fontId="2" fillId="5" borderId="22" xfId="1" applyNumberFormat="1" applyFont="1" applyFill="1" applyBorder="1" applyAlignment="1" applyProtection="1">
      <protection locked="0" hidden="1"/>
    </xf>
    <xf numFmtId="0" fontId="2" fillId="5" borderId="24" xfId="0" applyFont="1" applyFill="1" applyBorder="1"/>
    <xf numFmtId="2" fontId="2" fillId="5" borderId="22" xfId="0" applyNumberFormat="1" applyFont="1" applyFill="1" applyBorder="1" applyAlignment="1">
      <alignment horizontal="right"/>
    </xf>
    <xf numFmtId="0" fontId="2" fillId="5" borderId="22" xfId="0" applyFont="1" applyFill="1" applyBorder="1" applyAlignment="1">
      <alignment horizontal="center"/>
    </xf>
    <xf numFmtId="0" fontId="2" fillId="5" borderId="23" xfId="0" quotePrefix="1" applyFont="1" applyFill="1" applyBorder="1"/>
    <xf numFmtId="0" fontId="2" fillId="5" borderId="17" xfId="0" applyFont="1" applyFill="1" applyBorder="1"/>
    <xf numFmtId="2" fontId="2" fillId="5" borderId="23" xfId="1" applyNumberFormat="1" applyFont="1" applyFill="1" applyBorder="1" applyAlignment="1" applyProtection="1">
      <protection locked="0" hidden="1"/>
    </xf>
    <xf numFmtId="165" fontId="3" fillId="5" borderId="17" xfId="0" applyNumberFormat="1" applyFont="1" applyFill="1" applyBorder="1" applyAlignment="1">
      <alignment horizontal="center"/>
    </xf>
    <xf numFmtId="165" fontId="3" fillId="5" borderId="23" xfId="1" applyNumberFormat="1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right"/>
    </xf>
    <xf numFmtId="0" fontId="2" fillId="5" borderId="23" xfId="0" applyFont="1" applyFill="1" applyBorder="1" applyAlignment="1">
      <alignment horizontal="center"/>
    </xf>
    <xf numFmtId="0" fontId="2" fillId="5" borderId="23" xfId="0" applyFont="1" applyFill="1" applyBorder="1"/>
    <xf numFmtId="0" fontId="3" fillId="5" borderId="33" xfId="0" applyFont="1" applyFill="1" applyBorder="1"/>
    <xf numFmtId="2" fontId="2" fillId="5" borderId="21" xfId="1" applyNumberFormat="1" applyFont="1" applyFill="1" applyBorder="1" applyAlignment="1" applyProtection="1">
      <protection locked="0" hidden="1"/>
    </xf>
    <xf numFmtId="165" fontId="2" fillId="5" borderId="24" xfId="0" applyNumberFormat="1" applyFont="1" applyFill="1" applyBorder="1" applyAlignment="1" applyProtection="1">
      <alignment horizontal="center"/>
      <protection locked="0"/>
    </xf>
    <xf numFmtId="165" fontId="2" fillId="5" borderId="22" xfId="1" applyNumberFormat="1" applyFont="1" applyFill="1" applyBorder="1" applyAlignment="1" applyProtection="1">
      <alignment horizontal="center"/>
      <protection locked="0"/>
    </xf>
    <xf numFmtId="0" fontId="2" fillId="5" borderId="24" xfId="0" applyFont="1" applyFill="1" applyBorder="1" applyProtection="1">
      <protection locked="0"/>
    </xf>
    <xf numFmtId="0" fontId="3" fillId="5" borderId="22" xfId="0" applyFont="1" applyFill="1" applyBorder="1" applyAlignment="1" applyProtection="1">
      <alignment horizontal="center"/>
      <protection locked="0"/>
    </xf>
    <xf numFmtId="2" fontId="2" fillId="5" borderId="22" xfId="0" applyNumberFormat="1" applyFont="1" applyFill="1" applyBorder="1" applyAlignment="1" applyProtection="1">
      <alignment horizontal="right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Protection="1">
      <protection locked="0"/>
    </xf>
    <xf numFmtId="0" fontId="2" fillId="5" borderId="34" xfId="0" quotePrefix="1" applyFont="1" applyFill="1" applyBorder="1"/>
    <xf numFmtId="2" fontId="2" fillId="5" borderId="19" xfId="1" applyNumberFormat="1" applyFont="1" applyFill="1" applyBorder="1" applyAlignment="1" applyProtection="1">
      <protection locked="0" hidden="1"/>
    </xf>
    <xf numFmtId="165" fontId="2" fillId="5" borderId="25" xfId="0" applyNumberFormat="1" applyFont="1" applyFill="1" applyBorder="1" applyAlignment="1" applyProtection="1">
      <alignment horizontal="center"/>
      <protection locked="0"/>
    </xf>
    <xf numFmtId="2" fontId="2" fillId="5" borderId="19" xfId="0" applyNumberFormat="1" applyFont="1" applyFill="1" applyBorder="1" applyAlignment="1" applyProtection="1">
      <protection locked="0" hidden="1"/>
    </xf>
    <xf numFmtId="0" fontId="5" fillId="5" borderId="23" xfId="0" applyFont="1" applyFill="1" applyBorder="1"/>
    <xf numFmtId="0" fontId="4" fillId="5" borderId="23" xfId="0" applyFont="1" applyFill="1" applyBorder="1"/>
    <xf numFmtId="2" fontId="2" fillId="5" borderId="31" xfId="1" applyNumberFormat="1" applyFont="1" applyFill="1" applyBorder="1" applyAlignment="1" applyProtection="1">
      <protection locked="0" hidden="1"/>
    </xf>
    <xf numFmtId="0" fontId="3" fillId="5" borderId="23" xfId="0" applyFont="1" applyFill="1" applyBorder="1" applyAlignment="1" applyProtection="1">
      <alignment horizontal="center"/>
      <protection locked="0"/>
    </xf>
    <xf numFmtId="43" fontId="6" fillId="5" borderId="8" xfId="1" applyFont="1" applyFill="1" applyBorder="1" applyAlignment="1" applyProtection="1">
      <protection locked="0" hidden="1"/>
    </xf>
    <xf numFmtId="1" fontId="3" fillId="5" borderId="8" xfId="0" applyNumberFormat="1" applyFont="1" applyFill="1" applyBorder="1" applyAlignment="1" applyProtection="1">
      <alignment horizontal="right"/>
      <protection locked="0"/>
    </xf>
    <xf numFmtId="4" fontId="26" fillId="5" borderId="8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/>
    <xf numFmtId="0" fontId="3" fillId="5" borderId="18" xfId="0" applyFont="1" applyFill="1" applyBorder="1"/>
    <xf numFmtId="0" fontId="4" fillId="5" borderId="25" xfId="0" applyFont="1" applyFill="1" applyBorder="1"/>
    <xf numFmtId="2" fontId="2" fillId="5" borderId="18" xfId="1" applyNumberFormat="1" applyFont="1" applyFill="1" applyBorder="1" applyAlignment="1" applyProtection="1">
      <protection locked="0" hidden="1"/>
    </xf>
    <xf numFmtId="0" fontId="5" fillId="5" borderId="25" xfId="0" applyFont="1" applyFill="1" applyBorder="1"/>
    <xf numFmtId="0" fontId="8" fillId="5" borderId="25" xfId="0" applyFont="1" applyFill="1" applyBorder="1"/>
    <xf numFmtId="0" fontId="8" fillId="5" borderId="0" xfId="0" applyFont="1" applyFill="1" applyBorder="1"/>
    <xf numFmtId="0" fontId="2" fillId="5" borderId="25" xfId="0" applyFont="1" applyFill="1" applyBorder="1" applyAlignment="1">
      <alignment horizontal="left"/>
    </xf>
    <xf numFmtId="0" fontId="3" fillId="5" borderId="18" xfId="0" quotePrefix="1" applyFont="1" applyFill="1" applyBorder="1" applyAlignment="1" applyProtection="1">
      <alignment horizontal="center"/>
      <protection locked="0"/>
    </xf>
    <xf numFmtId="164" fontId="7" fillId="5" borderId="8" xfId="1" applyNumberFormat="1" applyFont="1" applyFill="1" applyBorder="1" applyAlignment="1" applyProtection="1">
      <alignment horizontal="center"/>
      <protection locked="0"/>
    </xf>
    <xf numFmtId="164" fontId="2" fillId="5" borderId="24" xfId="0" applyNumberFormat="1" applyFont="1" applyFill="1" applyBorder="1" applyProtection="1">
      <protection locked="0"/>
    </xf>
    <xf numFmtId="165" fontId="2" fillId="5" borderId="22" xfId="1" applyNumberFormat="1" applyFont="1" applyFill="1" applyBorder="1" applyProtection="1">
      <protection locked="0"/>
    </xf>
    <xf numFmtId="164" fontId="2" fillId="5" borderId="25" xfId="0" applyNumberFormat="1" applyFont="1" applyFill="1" applyBorder="1" applyProtection="1">
      <protection locked="0"/>
    </xf>
    <xf numFmtId="165" fontId="2" fillId="5" borderId="18" xfId="1" applyNumberFormat="1" applyFont="1" applyFill="1" applyBorder="1" applyProtection="1">
      <protection locked="0"/>
    </xf>
    <xf numFmtId="39" fontId="2" fillId="5" borderId="18" xfId="1" applyNumberFormat="1" applyFont="1" applyFill="1" applyBorder="1" applyAlignment="1" applyProtection="1">
      <alignment horizontal="center"/>
      <protection locked="0"/>
    </xf>
    <xf numFmtId="2" fontId="2" fillId="5" borderId="18" xfId="0" applyNumberFormat="1" applyFont="1" applyFill="1" applyBorder="1" applyAlignment="1" applyProtection="1">
      <protection locked="0" hidden="1"/>
    </xf>
    <xf numFmtId="165" fontId="7" fillId="5" borderId="1" xfId="1" applyNumberFormat="1" applyFont="1" applyFill="1" applyBorder="1" applyProtection="1">
      <protection locked="0"/>
    </xf>
    <xf numFmtId="165" fontId="7" fillId="5" borderId="8" xfId="1" applyNumberFormat="1" applyFont="1" applyFill="1" applyBorder="1" applyProtection="1">
      <protection locked="0"/>
    </xf>
    <xf numFmtId="39" fontId="26" fillId="5" borderId="8" xfId="1" applyNumberFormat="1" applyFont="1" applyFill="1" applyBorder="1" applyAlignment="1" applyProtection="1">
      <alignment horizontal="center"/>
      <protection locked="0"/>
    </xf>
    <xf numFmtId="2" fontId="24" fillId="5" borderId="23" xfId="1" applyNumberFormat="1" applyFont="1" applyFill="1" applyBorder="1" applyAlignment="1" applyProtection="1">
      <protection locked="0" hidden="1"/>
    </xf>
    <xf numFmtId="2" fontId="4" fillId="5" borderId="18" xfId="1" applyNumberFormat="1" applyFont="1" applyFill="1" applyBorder="1" applyAlignment="1" applyProtection="1">
      <protection locked="0" hidden="1"/>
    </xf>
    <xf numFmtId="49" fontId="2" fillId="5" borderId="25" xfId="1" applyNumberFormat="1" applyFont="1" applyFill="1" applyBorder="1"/>
    <xf numFmtId="49" fontId="2" fillId="5" borderId="0" xfId="1" applyNumberFormat="1" applyFont="1" applyFill="1" applyBorder="1" applyAlignment="1">
      <alignment horizontal="left"/>
    </xf>
    <xf numFmtId="164" fontId="2" fillId="5" borderId="17" xfId="0" applyNumberFormat="1" applyFont="1" applyFill="1" applyBorder="1" applyProtection="1">
      <protection locked="0"/>
    </xf>
    <xf numFmtId="0" fontId="2" fillId="5" borderId="17" xfId="0" applyFont="1" applyFill="1" applyBorder="1" applyProtection="1">
      <protection locked="0"/>
    </xf>
    <xf numFmtId="165" fontId="2" fillId="5" borderId="23" xfId="1" applyNumberFormat="1" applyFont="1" applyFill="1" applyBorder="1" applyProtection="1">
      <protection locked="0"/>
    </xf>
    <xf numFmtId="167" fontId="2" fillId="5" borderId="23" xfId="0" applyNumberFormat="1" applyFont="1" applyFill="1" applyBorder="1" applyAlignment="1" applyProtection="1">
      <alignment horizontal="right"/>
      <protection locked="0" hidden="1"/>
    </xf>
    <xf numFmtId="2" fontId="2" fillId="5" borderId="23" xfId="1" applyNumberFormat="1" applyFont="1" applyFill="1" applyBorder="1" applyAlignment="1" applyProtection="1">
      <alignment horizontal="center"/>
      <protection locked="0" hidden="1"/>
    </xf>
    <xf numFmtId="0" fontId="2" fillId="5" borderId="8" xfId="0" applyFont="1" applyFill="1" applyBorder="1"/>
    <xf numFmtId="165" fontId="7" fillId="5" borderId="20" xfId="1" applyNumberFormat="1" applyFont="1" applyFill="1" applyBorder="1" applyProtection="1">
      <protection locked="0" hidden="1"/>
    </xf>
    <xf numFmtId="165" fontId="7" fillId="5" borderId="7" xfId="1" applyNumberFormat="1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3" xfId="0" quotePrefix="1" applyFont="1" applyFill="1" applyBorder="1"/>
    <xf numFmtId="0" fontId="2" fillId="5" borderId="36" xfId="0" applyFont="1" applyFill="1" applyBorder="1"/>
    <xf numFmtId="2" fontId="2" fillId="5" borderId="27" xfId="1" applyNumberFormat="1" applyFont="1" applyFill="1" applyBorder="1" applyAlignment="1" applyProtection="1">
      <protection locked="0" hidden="1"/>
    </xf>
    <xf numFmtId="164" fontId="2" fillId="5" borderId="14" xfId="0" applyNumberFormat="1" applyFont="1" applyFill="1" applyBorder="1"/>
    <xf numFmtId="165" fontId="2" fillId="5" borderId="27" xfId="1" applyNumberFormat="1" applyFont="1" applyFill="1" applyBorder="1"/>
    <xf numFmtId="0" fontId="2" fillId="5" borderId="14" xfId="0" applyFont="1" applyFill="1" applyBorder="1"/>
    <xf numFmtId="0" fontId="3" fillId="5" borderId="27" xfId="0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right"/>
    </xf>
    <xf numFmtId="0" fontId="2" fillId="5" borderId="27" xfId="0" applyFont="1" applyFill="1" applyBorder="1" applyAlignment="1">
      <alignment horizontal="center"/>
    </xf>
    <xf numFmtId="0" fontId="2" fillId="5" borderId="27" xfId="0" applyFont="1" applyFill="1" applyBorder="1"/>
    <xf numFmtId="0" fontId="2" fillId="5" borderId="0" xfId="0" applyFont="1" applyFill="1" applyAlignment="1"/>
    <xf numFmtId="165" fontId="2" fillId="5" borderId="0" xfId="1" applyNumberFormat="1" applyFont="1" applyFill="1"/>
    <xf numFmtId="2" fontId="2" fillId="5" borderId="0" xfId="0" applyNumberFormat="1" applyFont="1" applyFill="1" applyAlignment="1">
      <alignment horizontal="right"/>
    </xf>
    <xf numFmtId="0" fontId="2" fillId="5" borderId="10" xfId="0" applyFont="1" applyFill="1" applyBorder="1" applyAlignment="1">
      <alignment horizontal="center"/>
    </xf>
    <xf numFmtId="0" fontId="2" fillId="5" borderId="10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8" fillId="5" borderId="0" xfId="0" applyFont="1" applyFill="1" applyProtection="1">
      <protection locked="0"/>
    </xf>
    <xf numFmtId="0" fontId="38" fillId="5" borderId="0" xfId="0" applyFont="1" applyFill="1" applyAlignment="1" applyProtection="1">
      <alignment horizontal="center"/>
      <protection locked="0"/>
    </xf>
    <xf numFmtId="0" fontId="38" fillId="8" borderId="9" xfId="0" applyFont="1" applyFill="1" applyBorder="1" applyAlignment="1">
      <alignment horizontal="center"/>
    </xf>
    <xf numFmtId="0" fontId="38" fillId="8" borderId="26" xfId="0" applyFont="1" applyFill="1" applyBorder="1" applyAlignment="1">
      <alignment horizontal="center"/>
    </xf>
    <xf numFmtId="0" fontId="9" fillId="5" borderId="5" xfId="0" applyFont="1" applyFill="1" applyBorder="1" applyAlignment="1" applyProtection="1">
      <alignment horizontal="center"/>
      <protection locked="0"/>
    </xf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9" fillId="9" borderId="41" xfId="0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locked="0"/>
    </xf>
    <xf numFmtId="0" fontId="8" fillId="5" borderId="5" xfId="0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 applyProtection="1">
      <alignment horizontal="center"/>
      <protection locked="0"/>
    </xf>
    <xf numFmtId="0" fontId="9" fillId="5" borderId="6" xfId="0" applyFont="1" applyFill="1" applyBorder="1" applyAlignment="1" applyProtection="1">
      <alignment horizontal="center"/>
      <protection locked="0"/>
    </xf>
    <xf numFmtId="0" fontId="8" fillId="5" borderId="0" xfId="0" applyFont="1" applyFill="1" applyAlignment="1" applyProtection="1">
      <alignment horizontal="center"/>
      <protection locked="0"/>
    </xf>
    <xf numFmtId="0" fontId="8" fillId="5" borderId="5" xfId="0" applyFont="1" applyFill="1" applyBorder="1" applyProtection="1">
      <protection locked="0"/>
    </xf>
    <xf numFmtId="0" fontId="8" fillId="5" borderId="0" xfId="0" applyFont="1" applyFill="1" applyBorder="1" applyAlignment="1" applyProtection="1">
      <alignment horizontal="left"/>
      <protection locked="0" hidden="1"/>
    </xf>
    <xf numFmtId="1" fontId="8" fillId="5" borderId="6" xfId="0" applyNumberFormat="1" applyFont="1" applyFill="1" applyBorder="1" applyAlignment="1" applyProtection="1">
      <alignment horizontal="center"/>
      <protection locked="0" hidden="1"/>
    </xf>
    <xf numFmtId="1" fontId="8" fillId="5" borderId="0" xfId="0" applyNumberFormat="1" applyFont="1" applyFill="1" applyBorder="1" applyAlignment="1" applyProtection="1">
      <alignment horizontal="center"/>
      <protection locked="0" hidden="1"/>
    </xf>
    <xf numFmtId="43" fontId="8" fillId="5" borderId="6" xfId="1" applyFont="1" applyFill="1" applyBorder="1" applyAlignment="1" applyProtection="1">
      <protection locked="0" hidden="1"/>
    </xf>
    <xf numFmtId="43" fontId="8" fillId="5" borderId="0" xfId="1" applyFont="1" applyFill="1" applyBorder="1" applyAlignment="1" applyProtection="1">
      <protection locked="0" hidden="1"/>
    </xf>
    <xf numFmtId="0" fontId="8" fillId="5" borderId="0" xfId="0" applyFont="1" applyFill="1" applyBorder="1" applyProtection="1">
      <protection locked="0"/>
    </xf>
    <xf numFmtId="0" fontId="10" fillId="5" borderId="5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0" fontId="34" fillId="5" borderId="0" xfId="0" applyFont="1" applyFill="1" applyBorder="1" applyProtection="1">
      <protection locked="0"/>
    </xf>
    <xf numFmtId="0" fontId="34" fillId="5" borderId="7" xfId="0" applyFont="1" applyFill="1" applyBorder="1" applyProtection="1">
      <protection locked="0" hidden="1"/>
    </xf>
    <xf numFmtId="1" fontId="34" fillId="5" borderId="8" xfId="0" applyNumberFormat="1" applyFont="1" applyFill="1" applyBorder="1" applyAlignment="1" applyProtection="1">
      <alignment horizontal="center"/>
      <protection locked="0" hidden="1"/>
    </xf>
    <xf numFmtId="1" fontId="34" fillId="5" borderId="1" xfId="0" applyNumberFormat="1" applyFont="1" applyFill="1" applyBorder="1" applyAlignment="1" applyProtection="1">
      <alignment horizontal="center"/>
      <protection locked="0" hidden="1"/>
    </xf>
    <xf numFmtId="43" fontId="34" fillId="5" borderId="8" xfId="0" applyNumberFormat="1" applyFont="1" applyFill="1" applyBorder="1" applyAlignment="1" applyProtection="1">
      <protection locked="0" hidden="1"/>
    </xf>
    <xf numFmtId="43" fontId="34" fillId="5" borderId="8" xfId="1" applyFont="1" applyFill="1" applyBorder="1" applyAlignment="1" applyProtection="1">
      <protection locked="0" hidden="1"/>
    </xf>
    <xf numFmtId="0" fontId="34" fillId="5" borderId="0" xfId="0" applyFont="1" applyFill="1" applyProtection="1">
      <protection locked="0"/>
    </xf>
    <xf numFmtId="0" fontId="10" fillId="5" borderId="0" xfId="0" applyFont="1" applyFill="1" applyBorder="1" applyProtection="1">
      <protection locked="0"/>
    </xf>
    <xf numFmtId="0" fontId="11" fillId="5" borderId="32" xfId="0" applyFont="1" applyFill="1" applyBorder="1" applyProtection="1">
      <protection locked="0" hidden="1"/>
    </xf>
    <xf numFmtId="1" fontId="10" fillId="5" borderId="0" xfId="0" applyNumberFormat="1" applyFont="1" applyFill="1" applyBorder="1" applyAlignment="1" applyProtection="1">
      <alignment horizontal="center"/>
      <protection locked="0" hidden="1"/>
    </xf>
    <xf numFmtId="43" fontId="10" fillId="5" borderId="0" xfId="0" applyNumberFormat="1" applyFont="1" applyFill="1" applyBorder="1" applyAlignment="1" applyProtection="1">
      <protection locked="0" hidden="1"/>
    </xf>
    <xf numFmtId="43" fontId="10" fillId="5" borderId="32" xfId="1" applyFont="1" applyFill="1" applyBorder="1" applyAlignment="1" applyProtection="1">
      <protection locked="0" hidden="1"/>
    </xf>
    <xf numFmtId="0" fontId="12" fillId="5" borderId="0" xfId="0" applyFont="1" applyFill="1" applyBorder="1" applyProtection="1">
      <protection locked="0"/>
    </xf>
    <xf numFmtId="0" fontId="11" fillId="5" borderId="0" xfId="0" applyFont="1" applyFill="1" applyBorder="1" applyProtection="1">
      <protection locked="0" hidden="1"/>
    </xf>
    <xf numFmtId="43" fontId="10" fillId="5" borderId="0" xfId="1" applyFont="1" applyFill="1" applyBorder="1" applyAlignment="1" applyProtection="1">
      <protection locked="0" hidden="1"/>
    </xf>
    <xf numFmtId="0" fontId="12" fillId="5" borderId="0" xfId="0" applyFont="1" applyFill="1" applyProtection="1">
      <protection locked="0"/>
    </xf>
    <xf numFmtId="0" fontId="18" fillId="5" borderId="0" xfId="0" applyFont="1" applyFill="1" applyProtection="1">
      <protection locked="0"/>
    </xf>
    <xf numFmtId="0" fontId="33" fillId="5" borderId="0" xfId="0" applyFont="1" applyFill="1" applyProtection="1">
      <protection locked="0" hidden="1"/>
    </xf>
    <xf numFmtId="0" fontId="18" fillId="5" borderId="0" xfId="0" applyFont="1" applyFill="1" applyProtection="1">
      <protection locked="0" hidden="1"/>
    </xf>
    <xf numFmtId="0" fontId="18" fillId="5" borderId="0" xfId="0" applyFont="1" applyFill="1" applyBorder="1" applyProtection="1">
      <protection locked="0" hidden="1"/>
    </xf>
    <xf numFmtId="43" fontId="18" fillId="5" borderId="0" xfId="1" applyFont="1" applyFill="1" applyProtection="1">
      <protection locked="0" hidden="1"/>
    </xf>
    <xf numFmtId="39" fontId="33" fillId="5" borderId="0" xfId="0" applyNumberFormat="1" applyFont="1" applyFill="1" applyAlignment="1" applyProtection="1">
      <alignment horizontal="right"/>
      <protection locked="0" hidden="1"/>
    </xf>
    <xf numFmtId="43" fontId="33" fillId="5" borderId="0" xfId="0" applyNumberFormat="1" applyFont="1" applyFill="1" applyProtection="1">
      <protection locked="0" hidden="1"/>
    </xf>
    <xf numFmtId="43" fontId="18" fillId="5" borderId="0" xfId="0" applyNumberFormat="1" applyFont="1" applyFill="1" applyProtection="1">
      <protection locked="0" hidden="1"/>
    </xf>
    <xf numFmtId="0" fontId="33" fillId="5" borderId="0" xfId="0" applyFont="1" applyFill="1" applyProtection="1">
      <protection locked="0"/>
    </xf>
    <xf numFmtId="9" fontId="33" fillId="5" borderId="0" xfId="2" applyNumberFormat="1" applyFont="1" applyFill="1" applyAlignment="1" applyProtection="1">
      <alignment horizontal="center"/>
      <protection locked="0" hidden="1"/>
    </xf>
    <xf numFmtId="37" fontId="33" fillId="5" borderId="0" xfId="1" applyNumberFormat="1" applyFont="1" applyFill="1" applyAlignment="1" applyProtection="1">
      <alignment horizontal="center"/>
      <protection locked="0" hidden="1"/>
    </xf>
    <xf numFmtId="1" fontId="33" fillId="5" borderId="0" xfId="0" applyNumberFormat="1" applyFont="1" applyFill="1" applyAlignment="1" applyProtection="1">
      <alignment horizontal="center"/>
      <protection locked="0" hidden="1"/>
    </xf>
    <xf numFmtId="9" fontId="33" fillId="5" borderId="0" xfId="2" applyFont="1" applyFill="1" applyAlignment="1" applyProtection="1">
      <alignment horizontal="center"/>
      <protection locked="0" hidden="1"/>
    </xf>
    <xf numFmtId="43" fontId="33" fillId="5" borderId="0" xfId="1" applyFont="1" applyFill="1" applyProtection="1">
      <protection locked="0" hidden="1"/>
    </xf>
    <xf numFmtId="0" fontId="8" fillId="5" borderId="0" xfId="0" applyFont="1" applyFill="1" applyProtection="1">
      <protection locked="0" hidden="1"/>
    </xf>
    <xf numFmtId="0" fontId="0" fillId="5" borderId="0" xfId="0" applyFill="1"/>
    <xf numFmtId="0" fontId="0" fillId="5" borderId="9" xfId="0" applyFill="1" applyBorder="1"/>
    <xf numFmtId="0" fontId="0" fillId="5" borderId="10" xfId="0" applyFill="1" applyBorder="1" applyAlignment="1"/>
    <xf numFmtId="0" fontId="0" fillId="5" borderId="11" xfId="0" applyFill="1" applyBorder="1"/>
    <xf numFmtId="0" fontId="29" fillId="5" borderId="12" xfId="0" applyFont="1" applyFill="1" applyBorder="1" applyAlignment="1">
      <alignment horizontal="center"/>
    </xf>
    <xf numFmtId="0" fontId="29" fillId="5" borderId="0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8" fillId="5" borderId="12" xfId="0" applyFont="1" applyFill="1" applyBorder="1" applyAlignment="1">
      <alignment horizontal="center"/>
    </xf>
    <xf numFmtId="0" fontId="28" fillId="5" borderId="0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7" borderId="45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17" fillId="5" borderId="0" xfId="0" applyFont="1" applyFill="1"/>
    <xf numFmtId="0" fontId="9" fillId="5" borderId="5" xfId="0" applyFont="1" applyFill="1" applyBorder="1" applyAlignment="1">
      <alignment horizontal="center"/>
    </xf>
    <xf numFmtId="0" fontId="5" fillId="7" borderId="38" xfId="0" applyFont="1" applyFill="1" applyBorder="1" applyProtection="1">
      <protection hidden="1"/>
    </xf>
    <xf numFmtId="0" fontId="17" fillId="5" borderId="21" xfId="0" applyFont="1" applyFill="1" applyBorder="1" applyAlignment="1" applyProtection="1">
      <alignment horizontal="center"/>
      <protection hidden="1"/>
    </xf>
    <xf numFmtId="0" fontId="17" fillId="5" borderId="0" xfId="0" applyFont="1" applyFill="1" applyBorder="1"/>
    <xf numFmtId="0" fontId="5" fillId="5" borderId="0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18" fillId="5" borderId="7" xfId="0" applyFont="1" applyFill="1" applyBorder="1" applyAlignment="1" applyProtection="1">
      <protection hidden="1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38" fillId="6" borderId="9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5" borderId="0" xfId="0" applyFont="1" applyFill="1" applyBorder="1" applyAlignment="1">
      <alignment horizontal="center"/>
    </xf>
    <xf numFmtId="0" fontId="29" fillId="5" borderId="12" xfId="0" applyFont="1" applyFill="1" applyBorder="1" applyAlignment="1" applyProtection="1">
      <alignment horizontal="center"/>
      <protection hidden="1"/>
    </xf>
    <xf numFmtId="0" fontId="29" fillId="5" borderId="0" xfId="0" applyFont="1" applyFill="1" applyBorder="1" applyAlignment="1" applyProtection="1">
      <alignment horizontal="center"/>
      <protection hidden="1"/>
    </xf>
    <xf numFmtId="0" fontId="29" fillId="5" borderId="5" xfId="0" applyFont="1" applyFill="1" applyBorder="1" applyAlignment="1" applyProtection="1">
      <alignment horizontal="center"/>
      <protection hidden="1"/>
    </xf>
    <xf numFmtId="0" fontId="28" fillId="5" borderId="13" xfId="0" applyFont="1" applyFill="1" applyBorder="1" applyAlignment="1" applyProtection="1">
      <alignment horizontal="center"/>
      <protection hidden="1"/>
    </xf>
    <xf numFmtId="0" fontId="28" fillId="5" borderId="14" xfId="0" applyFont="1" applyFill="1" applyBorder="1" applyAlignment="1" applyProtection="1">
      <alignment horizontal="center"/>
      <protection hidden="1"/>
    </xf>
    <xf numFmtId="0" fontId="28" fillId="5" borderId="15" xfId="0" applyFont="1" applyFill="1" applyBorder="1" applyAlignment="1" applyProtection="1">
      <alignment horizontal="center"/>
      <protection hidden="1"/>
    </xf>
    <xf numFmtId="0" fontId="8" fillId="5" borderId="11" xfId="0" applyFont="1" applyFill="1" applyBorder="1" applyAlignment="1" applyProtection="1">
      <alignment horizontal="center"/>
      <protection hidden="1"/>
    </xf>
    <xf numFmtId="0" fontId="9" fillId="5" borderId="3" xfId="0" applyFont="1" applyFill="1" applyBorder="1" applyAlignment="1" applyProtection="1">
      <alignment horizontal="center"/>
      <protection hidden="1"/>
    </xf>
    <xf numFmtId="0" fontId="9" fillId="5" borderId="4" xfId="0" applyFont="1" applyFill="1" applyBorder="1" applyAlignment="1" applyProtection="1">
      <alignment horizontal="center"/>
      <protection hidden="1"/>
    </xf>
    <xf numFmtId="0" fontId="9" fillId="5" borderId="16" xfId="0" applyFont="1" applyFill="1" applyBorder="1" applyAlignment="1" applyProtection="1">
      <alignment horizontal="center"/>
      <protection hidden="1"/>
    </xf>
    <xf numFmtId="0" fontId="9" fillId="5" borderId="5" xfId="0" applyFont="1" applyFill="1" applyBorder="1" applyAlignment="1" applyProtection="1">
      <alignment horizontal="center"/>
      <protection hidden="1"/>
    </xf>
    <xf numFmtId="0" fontId="17" fillId="5" borderId="6" xfId="0" applyFont="1" applyFill="1" applyBorder="1" applyProtection="1">
      <protection hidden="1"/>
    </xf>
    <xf numFmtId="0" fontId="17" fillId="5" borderId="5" xfId="0" applyFont="1" applyFill="1" applyBorder="1" applyAlignment="1" applyProtection="1">
      <alignment horizontal="center"/>
      <protection hidden="1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9" fillId="5" borderId="11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39" fontId="25" fillId="5" borderId="8" xfId="1" applyNumberFormat="1" applyFont="1" applyFill="1" applyBorder="1" applyProtection="1">
      <protection hidden="1"/>
    </xf>
    <xf numFmtId="0" fontId="38" fillId="5" borderId="15" xfId="0" applyFont="1" applyFill="1" applyBorder="1" applyAlignment="1">
      <alignment horizontal="center"/>
    </xf>
    <xf numFmtId="0" fontId="38" fillId="5" borderId="27" xfId="0" applyFont="1" applyFill="1" applyBorder="1" applyAlignment="1">
      <alignment horizontal="center"/>
    </xf>
    <xf numFmtId="0" fontId="38" fillId="5" borderId="14" xfId="0" applyFont="1" applyFill="1" applyBorder="1" applyAlignment="1">
      <alignment horizontal="center"/>
    </xf>
    <xf numFmtId="0" fontId="29" fillId="5" borderId="13" xfId="0" applyFont="1" applyFill="1" applyBorder="1" applyAlignment="1">
      <alignment horizontal="center"/>
    </xf>
    <xf numFmtId="0" fontId="29" fillId="5" borderId="14" xfId="0" applyFont="1" applyFill="1" applyBorder="1" applyAlignment="1">
      <alignment horizontal="center"/>
    </xf>
    <xf numFmtId="0" fontId="2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38" fillId="5" borderId="13" xfId="0" applyFont="1" applyFill="1" applyBorder="1" applyAlignment="1">
      <alignment horizontal="center"/>
    </xf>
    <xf numFmtId="0" fontId="12" fillId="5" borderId="0" xfId="0" applyFont="1" applyFill="1"/>
    <xf numFmtId="49" fontId="12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/>
    <xf numFmtId="0" fontId="12" fillId="5" borderId="11" xfId="0" applyFont="1" applyFill="1" applyBorder="1"/>
    <xf numFmtId="0" fontId="12" fillId="5" borderId="0" xfId="0" applyFont="1" applyFill="1" applyAlignment="1"/>
    <xf numFmtId="49" fontId="30" fillId="5" borderId="12" xfId="0" applyNumberFormat="1" applyFont="1" applyFill="1" applyBorder="1" applyAlignment="1">
      <alignment horizontal="left"/>
    </xf>
    <xf numFmtId="0" fontId="31" fillId="5" borderId="0" xfId="0" applyFont="1" applyFill="1" applyBorder="1" applyAlignment="1">
      <alignment horizontal="center"/>
    </xf>
    <xf numFmtId="0" fontId="30" fillId="5" borderId="5" xfId="0" applyFont="1" applyFill="1" applyBorder="1"/>
    <xf numFmtId="49" fontId="12" fillId="5" borderId="12" xfId="0" applyNumberFormat="1" applyFont="1" applyFill="1" applyBorder="1" applyAlignment="1">
      <alignment horizontal="left"/>
    </xf>
    <xf numFmtId="0" fontId="12" fillId="5" borderId="0" xfId="0" applyFont="1" applyFill="1" applyBorder="1" applyAlignment="1"/>
    <xf numFmtId="0" fontId="12" fillId="5" borderId="5" xfId="0" applyFont="1" applyFill="1" applyBorder="1"/>
    <xf numFmtId="0" fontId="10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49" fontId="10" fillId="5" borderId="5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49" fontId="12" fillId="5" borderId="6" xfId="0" applyNumberFormat="1" applyFont="1" applyFill="1" applyBorder="1" applyAlignment="1">
      <alignment horizontal="left"/>
    </xf>
    <xf numFmtId="0" fontId="12" fillId="5" borderId="3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left"/>
    </xf>
    <xf numFmtId="49" fontId="10" fillId="5" borderId="3" xfId="0" applyNumberFormat="1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center"/>
    </xf>
    <xf numFmtId="49" fontId="21" fillId="5" borderId="22" xfId="0" quotePrefix="1" applyNumberFormat="1" applyFont="1" applyFill="1" applyBorder="1" applyAlignment="1" applyProtection="1">
      <alignment horizontal="left"/>
      <protection hidden="1"/>
    </xf>
    <xf numFmtId="0" fontId="22" fillId="5" borderId="30" xfId="0" applyFont="1" applyFill="1" applyBorder="1" applyAlignment="1" applyProtection="1">
      <alignment horizontal="center"/>
      <protection hidden="1"/>
    </xf>
    <xf numFmtId="0" fontId="12" fillId="5" borderId="29" xfId="0" applyFont="1" applyFill="1" applyBorder="1" applyAlignment="1" applyProtection="1">
      <alignment horizontal="left"/>
      <protection hidden="1"/>
    </xf>
    <xf numFmtId="0" fontId="12" fillId="5" borderId="21" xfId="0" applyFont="1" applyFill="1" applyBorder="1" applyAlignment="1" applyProtection="1">
      <alignment horizontal="center"/>
      <protection hidden="1"/>
    </xf>
    <xf numFmtId="43" fontId="12" fillId="5" borderId="21" xfId="1" applyFont="1" applyFill="1" applyBorder="1" applyProtection="1">
      <protection hidden="1"/>
    </xf>
    <xf numFmtId="0" fontId="22" fillId="5" borderId="22" xfId="0" applyFont="1" applyFill="1" applyBorder="1" applyAlignment="1" applyProtection="1">
      <alignment horizontal="center"/>
      <protection hidden="1"/>
    </xf>
    <xf numFmtId="0" fontId="12" fillId="5" borderId="19" xfId="0" applyFont="1" applyFill="1" applyBorder="1" applyAlignment="1" applyProtection="1">
      <alignment horizontal="left"/>
      <protection hidden="1"/>
    </xf>
    <xf numFmtId="39" fontId="12" fillId="5" borderId="21" xfId="1" applyNumberFormat="1" applyFont="1" applyFill="1" applyBorder="1" applyProtection="1">
      <protection hidden="1"/>
    </xf>
    <xf numFmtId="0" fontId="12" fillId="5" borderId="0" xfId="0" applyFont="1" applyFill="1" applyBorder="1"/>
    <xf numFmtId="0" fontId="22" fillId="5" borderId="28" xfId="0" applyFont="1" applyFill="1" applyBorder="1" applyAlignment="1" applyProtection="1">
      <alignment horizontal="center"/>
      <protection hidden="1"/>
    </xf>
    <xf numFmtId="0" fontId="12" fillId="5" borderId="18" xfId="0" applyFont="1" applyFill="1" applyBorder="1" applyAlignment="1" applyProtection="1">
      <alignment horizontal="left"/>
      <protection hidden="1"/>
    </xf>
    <xf numFmtId="49" fontId="21" fillId="5" borderId="6" xfId="0" quotePrefix="1" applyNumberFormat="1" applyFont="1" applyFill="1" applyBorder="1" applyAlignment="1" applyProtection="1">
      <alignment horizontal="left"/>
      <protection hidden="1"/>
    </xf>
    <xf numFmtId="0" fontId="12" fillId="5" borderId="23" xfId="0" applyFont="1" applyFill="1" applyBorder="1" applyAlignment="1" applyProtection="1">
      <alignment horizontal="left"/>
      <protection hidden="1"/>
    </xf>
    <xf numFmtId="0" fontId="12" fillId="5" borderId="5" xfId="0" applyFont="1" applyFill="1" applyBorder="1" applyAlignment="1" applyProtection="1">
      <alignment horizontal="center"/>
      <protection hidden="1"/>
    </xf>
    <xf numFmtId="39" fontId="12" fillId="5" borderId="5" xfId="1" applyNumberFormat="1" applyFont="1" applyFill="1" applyBorder="1" applyProtection="1">
      <protection hidden="1"/>
    </xf>
    <xf numFmtId="2" fontId="12" fillId="5" borderId="0" xfId="0" applyNumberFormat="1" applyFont="1" applyFill="1"/>
    <xf numFmtId="49" fontId="12" fillId="5" borderId="8" xfId="0" applyNumberFormat="1" applyFont="1" applyFill="1" applyBorder="1" applyAlignment="1" applyProtection="1">
      <alignment horizontal="left"/>
      <protection hidden="1"/>
    </xf>
    <xf numFmtId="0" fontId="12" fillId="5" borderId="8" xfId="0" applyFont="1" applyFill="1" applyBorder="1" applyAlignment="1" applyProtection="1">
      <protection hidden="1"/>
    </xf>
    <xf numFmtId="0" fontId="12" fillId="5" borderId="8" xfId="0" applyFont="1" applyFill="1" applyBorder="1" applyAlignment="1" applyProtection="1">
      <alignment horizontal="left"/>
      <protection hidden="1"/>
    </xf>
    <xf numFmtId="49" fontId="12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Border="1" applyAlignment="1">
      <alignment horizontal="center"/>
    </xf>
    <xf numFmtId="43" fontId="12" fillId="5" borderId="0" xfId="0" applyNumberFormat="1" applyFont="1" applyFill="1"/>
    <xf numFmtId="0" fontId="43" fillId="5" borderId="0" xfId="0" applyFont="1" applyFill="1" applyAlignment="1">
      <alignment horizontal="center"/>
    </xf>
    <xf numFmtId="49" fontId="43" fillId="5" borderId="15" xfId="0" applyNumberFormat="1" applyFont="1" applyFill="1" applyBorder="1" applyAlignment="1">
      <alignment horizontal="center"/>
    </xf>
    <xf numFmtId="0" fontId="43" fillId="5" borderId="27" xfId="0" applyFont="1" applyFill="1" applyBorder="1" applyAlignment="1">
      <alignment horizontal="center"/>
    </xf>
    <xf numFmtId="0" fontId="43" fillId="5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3" xfId="0" applyFont="1" applyBorder="1"/>
    <xf numFmtId="0" fontId="17" fillId="0" borderId="14" xfId="0" applyFont="1" applyBorder="1" applyAlignment="1">
      <alignment horizontal="center"/>
    </xf>
    <xf numFmtId="0" fontId="17" fillId="0" borderId="15" xfId="0" applyFont="1" applyBorder="1"/>
    <xf numFmtId="0" fontId="17" fillId="0" borderId="5" xfId="0" applyFont="1" applyBorder="1"/>
    <xf numFmtId="0" fontId="18" fillId="0" borderId="48" xfId="0" applyFont="1" applyBorder="1" applyAlignment="1"/>
    <xf numFmtId="0" fontId="17" fillId="0" borderId="50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" fillId="5" borderId="51" xfId="0" applyFont="1" applyFill="1" applyBorder="1"/>
    <xf numFmtId="168" fontId="2" fillId="5" borderId="25" xfId="0" applyNumberFormat="1" applyFont="1" applyFill="1" applyBorder="1" applyProtection="1">
      <protection locked="0" hidden="1"/>
    </xf>
    <xf numFmtId="0" fontId="3" fillId="5" borderId="1" xfId="0" applyFont="1" applyFill="1" applyBorder="1" applyProtection="1">
      <protection locked="0" hidden="1"/>
    </xf>
    <xf numFmtId="168" fontId="2" fillId="5" borderId="17" xfId="0" applyNumberFormat="1" applyFont="1" applyFill="1" applyBorder="1" applyProtection="1">
      <protection locked="0" hidden="1"/>
    </xf>
    <xf numFmtId="0" fontId="2" fillId="5" borderId="13" xfId="0" applyFont="1" applyFill="1" applyBorder="1"/>
    <xf numFmtId="0" fontId="2" fillId="5" borderId="52" xfId="0" applyFont="1" applyFill="1" applyBorder="1"/>
    <xf numFmtId="0" fontId="44" fillId="5" borderId="3" xfId="0" applyFont="1" applyFill="1" applyBorder="1" applyAlignment="1" applyProtection="1">
      <alignment horizontal="center"/>
      <protection hidden="1"/>
    </xf>
    <xf numFmtId="0" fontId="45" fillId="5" borderId="3" xfId="0" applyFont="1" applyFill="1" applyBorder="1" applyAlignment="1" applyProtection="1">
      <alignment horizontal="center"/>
      <protection locked="0" hidden="1"/>
    </xf>
    <xf numFmtId="0" fontId="16" fillId="5" borderId="3" xfId="0" applyFont="1" applyFill="1" applyBorder="1" applyAlignment="1">
      <alignment horizontal="center"/>
    </xf>
    <xf numFmtId="0" fontId="16" fillId="5" borderId="30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/>
    </xf>
    <xf numFmtId="0" fontId="16" fillId="5" borderId="52" xfId="0" applyFont="1" applyFill="1" applyBorder="1" applyAlignment="1">
      <alignment horizontal="center"/>
    </xf>
    <xf numFmtId="0" fontId="16" fillId="5" borderId="53" xfId="0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/>
    </xf>
    <xf numFmtId="0" fontId="36" fillId="6" borderId="23" xfId="0" applyFont="1" applyFill="1" applyBorder="1" applyAlignment="1">
      <alignment horizontal="center"/>
    </xf>
    <xf numFmtId="0" fontId="36" fillId="6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2" fontId="2" fillId="5" borderId="22" xfId="1" applyNumberFormat="1" applyFont="1" applyFill="1" applyBorder="1" applyAlignment="1" applyProtection="1">
      <alignment horizontal="center"/>
      <protection locked="0" hidden="1"/>
    </xf>
    <xf numFmtId="2" fontId="7" fillId="5" borderId="54" xfId="1" applyNumberFormat="1" applyFont="1" applyFill="1" applyBorder="1" applyAlignment="1" applyProtection="1">
      <alignment horizontal="center"/>
      <protection locked="0" hidden="1"/>
    </xf>
    <xf numFmtId="2" fontId="7" fillId="5" borderId="6" xfId="1" applyNumberFormat="1" applyFont="1" applyFill="1" applyBorder="1" applyAlignment="1" applyProtection="1">
      <alignment horizontal="center"/>
      <protection locked="0" hidden="1"/>
    </xf>
    <xf numFmtId="165" fontId="2" fillId="5" borderId="54" xfId="0" applyNumberFormat="1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165" fontId="7" fillId="5" borderId="54" xfId="1" applyNumberFormat="1" applyFont="1" applyFill="1" applyBorder="1" applyAlignment="1">
      <alignment horizontal="center"/>
    </xf>
    <xf numFmtId="165" fontId="7" fillId="5" borderId="6" xfId="1" applyNumberFormat="1" applyFont="1" applyFill="1" applyBorder="1" applyAlignment="1">
      <alignment horizontal="center"/>
    </xf>
    <xf numFmtId="0" fontId="2" fillId="5" borderId="54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2" fontId="2" fillId="5" borderId="22" xfId="0" applyNumberFormat="1" applyFont="1" applyFill="1" applyBorder="1" applyAlignment="1">
      <alignment horizontal="center"/>
    </xf>
    <xf numFmtId="2" fontId="2" fillId="5" borderId="54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0" fontId="16" fillId="5" borderId="54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2" fillId="5" borderId="23" xfId="0" quotePrefix="1" applyFont="1" applyFill="1" applyBorder="1" applyAlignment="1">
      <alignment horizontal="center"/>
    </xf>
    <xf numFmtId="0" fontId="2" fillId="5" borderId="6" xfId="0" quotePrefix="1" applyFont="1" applyFill="1" applyBorder="1" applyAlignment="1">
      <alignment horizontal="center"/>
    </xf>
    <xf numFmtId="0" fontId="2" fillId="5" borderId="22" xfId="0" quotePrefix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2" fontId="2" fillId="5" borderId="22" xfId="1" applyNumberFormat="1" applyFont="1" applyFill="1" applyBorder="1" applyAlignment="1" applyProtection="1">
      <alignment horizontal="center"/>
      <protection locked="0" hidden="1"/>
    </xf>
    <xf numFmtId="2" fontId="2" fillId="5" borderId="54" xfId="1" applyNumberFormat="1" applyFont="1" applyFill="1" applyBorder="1" applyAlignment="1" applyProtection="1">
      <alignment horizontal="center"/>
      <protection locked="0" hidden="1"/>
    </xf>
    <xf numFmtId="2" fontId="2" fillId="5" borderId="6" xfId="1" applyNumberFormat="1" applyFont="1" applyFill="1" applyBorder="1" applyAlignment="1" applyProtection="1">
      <alignment horizontal="center"/>
      <protection locked="0" hidden="1"/>
    </xf>
    <xf numFmtId="165" fontId="3" fillId="5" borderId="54" xfId="0" applyNumberFormat="1" applyFont="1" applyFill="1" applyBorder="1" applyAlignment="1">
      <alignment horizontal="center"/>
    </xf>
    <xf numFmtId="165" fontId="3" fillId="5" borderId="6" xfId="0" applyNumberFormat="1" applyFont="1" applyFill="1" applyBorder="1" applyAlignment="1">
      <alignment horizontal="center"/>
    </xf>
    <xf numFmtId="165" fontId="3" fillId="5" borderId="54" xfId="1" applyNumberFormat="1" applyFont="1" applyFill="1" applyBorder="1" applyAlignment="1">
      <alignment horizontal="center"/>
    </xf>
    <xf numFmtId="165" fontId="3" fillId="5" borderId="6" xfId="1" applyNumberFormat="1" applyFont="1" applyFill="1" applyBorder="1" applyAlignment="1">
      <alignment horizontal="center"/>
    </xf>
    <xf numFmtId="0" fontId="3" fillId="5" borderId="22" xfId="0" applyFont="1" applyFill="1" applyBorder="1"/>
    <xf numFmtId="0" fontId="2" fillId="5" borderId="27" xfId="0" quotePrefix="1" applyFont="1" applyFill="1" applyBorder="1" applyAlignment="1">
      <alignment horizontal="center"/>
    </xf>
    <xf numFmtId="167" fontId="2" fillId="5" borderId="22" xfId="0" applyNumberFormat="1" applyFont="1" applyFill="1" applyBorder="1" applyAlignment="1" applyProtection="1">
      <alignment horizontal="right"/>
      <protection locked="0" hidden="1"/>
    </xf>
    <xf numFmtId="39" fontId="2" fillId="5" borderId="22" xfId="1" applyNumberFormat="1" applyFont="1" applyFill="1" applyBorder="1" applyAlignment="1" applyProtection="1">
      <alignment horizontal="center"/>
      <protection locked="0"/>
    </xf>
    <xf numFmtId="168" fontId="2" fillId="5" borderId="24" xfId="0" applyNumberFormat="1" applyFont="1" applyFill="1" applyBorder="1" applyProtection="1">
      <protection locked="0" hidden="1"/>
    </xf>
    <xf numFmtId="0" fontId="5" fillId="5" borderId="27" xfId="0" applyFont="1" applyFill="1" applyBorder="1" applyAlignment="1">
      <alignment horizontal="center"/>
    </xf>
    <xf numFmtId="2" fontId="2" fillId="5" borderId="27" xfId="1" applyNumberFormat="1" applyFont="1" applyFill="1" applyBorder="1" applyAlignment="1" applyProtection="1">
      <alignment horizontal="center"/>
      <protection locked="0" hidden="1"/>
    </xf>
    <xf numFmtId="165" fontId="3" fillId="5" borderId="27" xfId="0" applyNumberFormat="1" applyFont="1" applyFill="1" applyBorder="1" applyAlignment="1">
      <alignment horizontal="center"/>
    </xf>
    <xf numFmtId="165" fontId="3" fillId="5" borderId="27" xfId="1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2" fontId="2" fillId="5" borderId="27" xfId="0" applyNumberFormat="1" applyFont="1" applyFill="1" applyBorder="1" applyAlignment="1">
      <alignment horizontal="center"/>
    </xf>
    <xf numFmtId="0" fontId="16" fillId="5" borderId="27" xfId="0" applyFont="1" applyFill="1" applyBorder="1" applyAlignment="1">
      <alignment horizontal="center"/>
    </xf>
    <xf numFmtId="0" fontId="32" fillId="5" borderId="52" xfId="0" applyFont="1" applyFill="1" applyBorder="1"/>
    <xf numFmtId="0" fontId="4" fillId="5" borderId="24" xfId="0" applyFont="1" applyFill="1" applyBorder="1"/>
    <xf numFmtId="2" fontId="2" fillId="5" borderId="22" xfId="1" applyNumberFormat="1" applyFont="1" applyFill="1" applyBorder="1" applyAlignment="1" applyProtection="1">
      <alignment horizontal="center"/>
      <protection locked="0"/>
    </xf>
    <xf numFmtId="2" fontId="7" fillId="5" borderId="27" xfId="1" applyNumberFormat="1" applyFont="1" applyFill="1" applyBorder="1" applyAlignment="1" applyProtection="1">
      <alignment horizontal="center"/>
      <protection locked="0" hidden="1"/>
    </xf>
    <xf numFmtId="165" fontId="2" fillId="5" borderId="27" xfId="0" applyNumberFormat="1" applyFont="1" applyFill="1" applyBorder="1" applyAlignment="1">
      <alignment horizontal="center"/>
    </xf>
    <xf numFmtId="165" fontId="7" fillId="5" borderId="27" xfId="1" applyNumberFormat="1" applyFont="1" applyFill="1" applyBorder="1" applyAlignment="1">
      <alignment horizontal="center"/>
    </xf>
    <xf numFmtId="0" fontId="3" fillId="5" borderId="19" xfId="0" applyFont="1" applyFill="1" applyBorder="1"/>
    <xf numFmtId="164" fontId="2" fillId="5" borderId="54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horizontal="center"/>
    </xf>
    <xf numFmtId="165" fontId="2" fillId="5" borderId="22" xfId="1" applyNumberFormat="1" applyFont="1" applyFill="1" applyBorder="1" applyAlignment="1">
      <alignment horizontal="center"/>
    </xf>
    <xf numFmtId="165" fontId="2" fillId="5" borderId="54" xfId="1" applyNumberFormat="1" applyFont="1" applyFill="1" applyBorder="1" applyAlignment="1">
      <alignment horizontal="center"/>
    </xf>
    <xf numFmtId="165" fontId="2" fillId="5" borderId="6" xfId="1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21" xfId="0" applyFont="1" applyFill="1" applyBorder="1" applyAlignment="1" applyProtection="1">
      <protection locked="0" hidden="1"/>
    </xf>
    <xf numFmtId="0" fontId="16" fillId="5" borderId="19" xfId="0" quotePrefix="1" applyFont="1" applyFill="1" applyBorder="1" applyProtection="1">
      <protection locked="0" hidden="1"/>
    </xf>
    <xf numFmtId="0" fontId="45" fillId="5" borderId="2" xfId="0" applyFont="1" applyFill="1" applyBorder="1" applyAlignment="1" applyProtection="1">
      <alignment horizontal="center"/>
      <protection locked="0" hidden="1"/>
    </xf>
    <xf numFmtId="0" fontId="16" fillId="5" borderId="2" xfId="0" applyFont="1" applyFill="1" applyBorder="1" applyAlignment="1">
      <alignment horizontal="center"/>
    </xf>
    <xf numFmtId="0" fontId="16" fillId="5" borderId="50" xfId="0" applyFont="1" applyFill="1" applyBorder="1" applyAlignment="1">
      <alignment horizontal="center"/>
    </xf>
    <xf numFmtId="0" fontId="16" fillId="5" borderId="34" xfId="0" applyFont="1" applyFill="1" applyBorder="1" applyAlignment="1">
      <alignment horizontal="center"/>
    </xf>
    <xf numFmtId="0" fontId="39" fillId="6" borderId="0" xfId="0" applyFont="1" applyFill="1" applyBorder="1" applyAlignment="1">
      <alignment horizontal="center"/>
    </xf>
    <xf numFmtId="0" fontId="39" fillId="6" borderId="12" xfId="0" applyFont="1" applyFill="1" applyBorder="1" applyAlignment="1">
      <alignment horizontal="center"/>
    </xf>
    <xf numFmtId="164" fontId="39" fillId="6" borderId="12" xfId="1" applyNumberFormat="1" applyFont="1" applyFill="1" applyBorder="1" applyAlignment="1">
      <alignment horizontal="center"/>
    </xf>
    <xf numFmtId="165" fontId="39" fillId="6" borderId="12" xfId="1" applyNumberFormat="1" applyFont="1" applyFill="1" applyBorder="1" applyAlignment="1">
      <alignment horizontal="center"/>
    </xf>
    <xf numFmtId="2" fontId="39" fillId="6" borderId="12" xfId="0" applyNumberFormat="1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44" fillId="5" borderId="13" xfId="0" applyFont="1" applyFill="1" applyBorder="1" applyAlignment="1" applyProtection="1">
      <alignment horizontal="center"/>
      <protection hidden="1"/>
    </xf>
    <xf numFmtId="0" fontId="16" fillId="5" borderId="22" xfId="0" quotePrefix="1" applyFont="1" applyFill="1" applyBorder="1" applyProtection="1">
      <protection locked="0" hidden="1"/>
    </xf>
    <xf numFmtId="43" fontId="7" fillId="5" borderId="48" xfId="1" applyFont="1" applyFill="1" applyBorder="1" applyAlignment="1" applyProtection="1">
      <protection locked="0" hidden="1"/>
    </xf>
    <xf numFmtId="165" fontId="7" fillId="5" borderId="57" xfId="1" applyNumberFormat="1" applyFont="1" applyFill="1" applyBorder="1" applyAlignment="1" applyProtection="1">
      <alignment horizontal="center"/>
      <protection locked="0"/>
    </xf>
    <xf numFmtId="165" fontId="7" fillId="5" borderId="48" xfId="1" applyNumberFormat="1" applyFont="1" applyFill="1" applyBorder="1" applyAlignment="1" applyProtection="1">
      <alignment horizontal="center"/>
      <protection locked="0"/>
    </xf>
    <xf numFmtId="0" fontId="3" fillId="5" borderId="57" xfId="0" applyFont="1" applyFill="1" applyBorder="1" applyProtection="1">
      <protection locked="0"/>
    </xf>
    <xf numFmtId="0" fontId="3" fillId="5" borderId="48" xfId="0" applyFont="1" applyFill="1" applyBorder="1" applyAlignment="1" applyProtection="1">
      <alignment horizontal="center"/>
      <protection locked="0"/>
    </xf>
    <xf numFmtId="1" fontId="0" fillId="5" borderId="48" xfId="0" applyNumberFormat="1" applyFont="1" applyFill="1" applyBorder="1" applyAlignment="1" applyProtection="1">
      <alignment horizontal="right"/>
      <protection locked="0"/>
    </xf>
    <xf numFmtId="39" fontId="26" fillId="5" borderId="48" xfId="0" applyNumberFormat="1" applyFont="1" applyFill="1" applyBorder="1" applyAlignment="1" applyProtection="1">
      <alignment horizontal="center"/>
      <protection locked="0"/>
    </xf>
    <xf numFmtId="1" fontId="2" fillId="5" borderId="48" xfId="0" applyNumberFormat="1" applyFont="1" applyFill="1" applyBorder="1" applyProtection="1">
      <protection locked="0"/>
    </xf>
    <xf numFmtId="0" fontId="3" fillId="5" borderId="57" xfId="0" applyFont="1" applyFill="1" applyBorder="1" applyProtection="1">
      <protection locked="0" hidden="1"/>
    </xf>
    <xf numFmtId="0" fontId="0" fillId="4" borderId="56" xfId="0" applyFont="1" applyFill="1" applyBorder="1"/>
    <xf numFmtId="0" fontId="0" fillId="4" borderId="55" xfId="0" applyFont="1" applyFill="1" applyBorder="1"/>
    <xf numFmtId="0" fontId="0" fillId="4" borderId="58" xfId="0" applyFont="1" applyFill="1" applyBorder="1"/>
    <xf numFmtId="0" fontId="42" fillId="3" borderId="59" xfId="0" applyFont="1" applyFill="1" applyBorder="1"/>
    <xf numFmtId="0" fontId="42" fillId="3" borderId="46" xfId="0" applyFont="1" applyFill="1" applyBorder="1"/>
    <xf numFmtId="0" fontId="42" fillId="3" borderId="6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0.0"/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.00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-* #,##0_-;\-* #,##0_-;_-* &quot;-&quot;??_-;_-@_-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/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top style="thick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</border>
    </dxf>
    <dxf>
      <border outline="0"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S%201-3%20%20FEES%20TRACKER%20-2ND%20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 TERM SUMMARY REPORT"/>
      <sheetName val="Sheet3"/>
      <sheetName val="SECOND TERM FEES TRACKER"/>
      <sheetName val="SECONF TERM CASHBOOK"/>
      <sheetName val="Staff"/>
      <sheetName val="PREPAYMENT AC"/>
      <sheetName val="RECEIVABLES AC"/>
      <sheetName val="Sheet1"/>
      <sheetName val="CASHBOOK BALANCES"/>
      <sheetName val="Sheet2"/>
      <sheetName val=" ARREARS -SSS 1"/>
      <sheetName val="ARREARS SS 2"/>
      <sheetName val="ARREARS SSS 3"/>
    </sheetNames>
    <sheetDataSet>
      <sheetData sheetId="0">
        <row r="24">
          <cell r="H24">
            <v>1337080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8" name="Table8" displayName="Table8" ref="E4:I5" insertRow="1" insertRowShift="1" totalsRowShown="0" headerRowDxfId="34" dataDxfId="35" headerRowBorderDxfId="47" tableBorderDxfId="46">
  <autoFilter ref="E4:I5"/>
  <tableColumns count="5">
    <tableColumn id="1" name="NO" dataDxfId="40"/>
    <tableColumn id="2" name="NAMES OF PUPILS" dataDxfId="39"/>
    <tableColumn id="3" name="LEVEL" dataDxfId="38"/>
    <tableColumn id="4" name="TERM" dataDxfId="37"/>
    <tableColumn id="5" name="AMOUNT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4:I5" insertRow="1" insertRowShift="1" totalsRowShown="0" headerRowDxfId="27" dataDxfId="28" headerRowBorderDxfId="45" tableBorderDxfId="44" totalsRowBorderDxfId="43">
  <autoFilter ref="E4:I5"/>
  <tableColumns count="5">
    <tableColumn id="1" name="NO" dataDxfId="33"/>
    <tableColumn id="2" name="NAMES OF PUPILS" dataDxfId="32"/>
    <tableColumn id="3" name="LEVEL" dataDxfId="31"/>
    <tableColumn id="4" name="TERM" dataDxfId="30"/>
    <tableColumn id="5" name="AMOUNT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5:I6" insertRow="1" insertRowShift="1" totalsRowShown="0" headerRowDxfId="20" dataDxfId="21" headerRowBorderDxfId="42" tableBorderDxfId="41">
  <autoFilter ref="E5:I6"/>
  <tableColumns count="5">
    <tableColumn id="1" name="CODE" dataDxfId="26"/>
    <tableColumn id="2" name="JOURNALS" dataDxfId="25"/>
    <tableColumn id="3" name="LEVEL" dataDxfId="24"/>
    <tableColumn id="4" name="TERM" dataDxfId="23"/>
    <tableColumn id="5" name="AMOUNT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2:M21" totalsRowShown="0" headerRowDxfId="0" tableBorderDxfId="13">
  <autoFilter ref="B2:M21"/>
  <tableColumns count="12">
    <tableColumn id="1" name="CODE" dataDxfId="12"/>
    <tableColumn id="2" name="NAMES" dataDxfId="11"/>
    <tableColumn id="3" name="Payment" dataDxfId="10" dataCellStyle="Comma"/>
    <tableColumn id="4" name="Bal. Payment" dataDxfId="9">
      <calculatedColumnFormula>F3-D3</calculatedColumnFormula>
    </tableColumn>
    <tableColumn id="5" name="Expected pay." dataDxfId="8" dataCellStyle="Comma"/>
    <tableColumn id="6" name="Remarks" dataDxfId="7">
      <calculatedColumnFormula>IF(D3=0,"No Payment",IF(D3&lt;F3,"Part Payment","Full Payment"))</calculatedColumnFormula>
    </tableColumn>
    <tableColumn id="7" name="Staff" dataDxfId="6"/>
    <tableColumn id="8" name="Full Payment" dataDxfId="5">
      <calculatedColumnFormula>IF(D3&gt;=2600,2600,"")</calculatedColumnFormula>
    </tableColumn>
    <tableColumn id="9" name="Part Payment" dataDxfId="4" dataCellStyle="Comma">
      <calculatedColumnFormula>IF(D3&lt;2600,D3,"")</calculatedColumnFormula>
    </tableColumn>
    <tableColumn id="10" name="Part Payment Value" dataDxfId="3" dataCellStyle="Comma">
      <calculatedColumnFormula>IF(D3&lt;2600,D3,"")</calculatedColumnFormula>
    </tableColumn>
    <tableColumn id="11" name="No Payment" dataDxfId="2">
      <calculatedColumnFormula>IF(G3="No Payment",0,"")</calculatedColumnFormula>
    </tableColumn>
    <tableColumn id="12" name="Leve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8"/>
  <sheetViews>
    <sheetView workbookViewId="0">
      <pane ySplit="2" topLeftCell="A4" activePane="bottomLeft" state="frozen"/>
      <selection pane="bottomLeft" sqref="A1:XFD1048576"/>
    </sheetView>
  </sheetViews>
  <sheetFormatPr defaultColWidth="9.140625" defaultRowHeight="20.25" x14ac:dyDescent="0.3"/>
  <cols>
    <col min="1" max="1" width="9.140625" style="214"/>
    <col min="2" max="2" width="12.140625" style="214" bestFit="1" customWidth="1"/>
    <col min="3" max="3" width="30.140625" style="214" customWidth="1"/>
    <col min="4" max="4" width="12.85546875" style="344" customWidth="1"/>
    <col min="5" max="5" width="15.85546875" style="214" customWidth="1"/>
    <col min="6" max="6" width="17.7109375" style="345" customWidth="1"/>
    <col min="7" max="7" width="13.28515625" style="214" customWidth="1"/>
    <col min="8" max="8" width="18.5703125" style="226" customWidth="1"/>
    <col min="9" max="9" width="15.5703125" style="346" customWidth="1"/>
    <col min="10" max="10" width="16" style="350" customWidth="1"/>
    <col min="11" max="11" width="22.140625" style="214" customWidth="1"/>
    <col min="12" max="12" width="14.85546875" style="214" customWidth="1"/>
    <col min="13" max="13" width="13.42578125" style="551" customWidth="1"/>
    <col min="14" max="14" width="8.140625" style="214" customWidth="1"/>
    <col min="15" max="16" width="9.140625" style="214"/>
    <col min="17" max="17" width="8" style="214" customWidth="1"/>
    <col min="18" max="16384" width="9.140625" style="214"/>
  </cols>
  <sheetData>
    <row r="1" spans="2:14" ht="31.5" thickTop="1" thickBot="1" x14ac:dyDescent="0.45">
      <c r="B1" s="211" t="s">
        <v>437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2:14" s="220" customFormat="1" ht="21.75" thickTop="1" thickBot="1" x14ac:dyDescent="0.35">
      <c r="B2" s="215" t="s">
        <v>647</v>
      </c>
      <c r="C2" s="215" t="s">
        <v>0</v>
      </c>
      <c r="D2" s="216" t="s">
        <v>1</v>
      </c>
      <c r="E2" s="215" t="s">
        <v>2</v>
      </c>
      <c r="F2" s="217" t="s">
        <v>3</v>
      </c>
      <c r="G2" s="215" t="s">
        <v>4</v>
      </c>
      <c r="H2" s="215" t="s">
        <v>5</v>
      </c>
      <c r="I2" s="218" t="s">
        <v>6</v>
      </c>
      <c r="J2" s="215" t="s">
        <v>7</v>
      </c>
      <c r="K2" s="215" t="s">
        <v>278</v>
      </c>
      <c r="L2" s="219" t="s">
        <v>279</v>
      </c>
      <c r="M2" s="542" t="s">
        <v>672</v>
      </c>
    </row>
    <row r="3" spans="2:14" s="226" customFormat="1" ht="21.75" thickTop="1" thickBot="1" x14ac:dyDescent="0.35">
      <c r="B3" s="221"/>
      <c r="C3" s="221"/>
      <c r="D3" s="222"/>
      <c r="E3" s="221"/>
      <c r="F3" s="223"/>
      <c r="G3" s="221"/>
      <c r="H3" s="221"/>
      <c r="I3" s="224"/>
      <c r="J3" s="221"/>
      <c r="K3" s="221"/>
      <c r="L3" s="225"/>
      <c r="M3" s="543"/>
    </row>
    <row r="4" spans="2:14" ht="21.75" thickTop="1" thickBot="1" x14ac:dyDescent="0.35">
      <c r="B4" s="227"/>
      <c r="C4" s="228"/>
      <c r="D4" s="229" t="s">
        <v>8</v>
      </c>
      <c r="E4" s="228" t="s">
        <v>8</v>
      </c>
      <c r="F4" s="230" t="s">
        <v>8</v>
      </c>
      <c r="G4" s="228"/>
      <c r="H4" s="227"/>
      <c r="I4" s="231" t="s">
        <v>8</v>
      </c>
      <c r="J4" s="232" t="s">
        <v>8</v>
      </c>
      <c r="K4" s="227" t="s">
        <v>8</v>
      </c>
      <c r="L4" s="233" t="s">
        <v>8</v>
      </c>
      <c r="M4" s="544"/>
    </row>
    <row r="5" spans="2:14" ht="21" thickTop="1" x14ac:dyDescent="0.3">
      <c r="B5" s="234" t="s">
        <v>9</v>
      </c>
      <c r="C5" s="235"/>
      <c r="D5" s="236"/>
      <c r="E5" s="237"/>
      <c r="F5" s="238"/>
      <c r="G5" s="239"/>
      <c r="H5" s="240"/>
      <c r="I5" s="241"/>
      <c r="J5" s="242"/>
      <c r="K5" s="243"/>
      <c r="L5" s="536"/>
      <c r="M5" s="545"/>
      <c r="N5" s="244"/>
    </row>
    <row r="6" spans="2:14" x14ac:dyDescent="0.3">
      <c r="B6" s="245" t="s">
        <v>287</v>
      </c>
      <c r="C6" s="246" t="s">
        <v>435</v>
      </c>
      <c r="D6" s="247">
        <v>2600</v>
      </c>
      <c r="E6" s="248">
        <f>F6-D6</f>
        <v>0</v>
      </c>
      <c r="F6" s="249">
        <v>2600</v>
      </c>
      <c r="G6" s="250" t="str">
        <f>IF(D6=0,"No Payment",IF(D6&lt;F6,"Part Payment","Full Payment"))</f>
        <v>Full Payment</v>
      </c>
      <c r="H6" s="251"/>
      <c r="I6" s="252">
        <f>IF(D6&gt;=2600,2600,"")</f>
        <v>2600</v>
      </c>
      <c r="J6" s="253" t="str">
        <f>IF(D6&lt;2600,D6,"")</f>
        <v/>
      </c>
      <c r="K6" s="254" t="str">
        <f>IF(D6&lt;2600,D6,"")</f>
        <v/>
      </c>
      <c r="L6" s="537" t="str">
        <f>IF(G6="No Payment",0,"")</f>
        <v/>
      </c>
      <c r="M6" s="546" t="s">
        <v>673</v>
      </c>
      <c r="N6" s="244"/>
    </row>
    <row r="7" spans="2:14" x14ac:dyDescent="0.3">
      <c r="B7" s="245" t="s">
        <v>289</v>
      </c>
      <c r="C7" s="255" t="s">
        <v>10</v>
      </c>
      <c r="D7" s="247">
        <v>1500</v>
      </c>
      <c r="E7" s="248">
        <f t="shared" ref="E7:E74" si="0">F7-D7</f>
        <v>1100</v>
      </c>
      <c r="F7" s="249">
        <v>2600</v>
      </c>
      <c r="G7" s="250" t="str">
        <f t="shared" ref="G7:G69" si="1">IF(D7=0,"No Payment",IF(D7&lt;F7,"Part Payment","Full Payment"))</f>
        <v>Part Payment</v>
      </c>
      <c r="H7" s="251"/>
      <c r="I7" s="252" t="str">
        <f t="shared" ref="I7:I21" si="2">IF(D7&gt;=2600,2600,"")</f>
        <v/>
      </c>
      <c r="J7" s="253">
        <f>IF(D7&lt;2600,D7,"")</f>
        <v>1500</v>
      </c>
      <c r="K7" s="254">
        <f t="shared" ref="K7:K21" si="3">IF(D7&lt;2600,D7,"")</f>
        <v>1500</v>
      </c>
      <c r="L7" s="537" t="str">
        <f t="shared" ref="L7:L21" si="4">IF(G7="No Payment",0,"")</f>
        <v/>
      </c>
      <c r="M7" s="546" t="s">
        <v>673</v>
      </c>
    </row>
    <row r="8" spans="2:14" x14ac:dyDescent="0.3">
      <c r="B8" s="245" t="s">
        <v>290</v>
      </c>
      <c r="C8" s="255" t="s">
        <v>11</v>
      </c>
      <c r="D8" s="247">
        <v>1300</v>
      </c>
      <c r="E8" s="248">
        <f t="shared" si="0"/>
        <v>1300</v>
      </c>
      <c r="F8" s="249">
        <v>2600</v>
      </c>
      <c r="G8" s="250" t="str">
        <f t="shared" si="1"/>
        <v>Part Payment</v>
      </c>
      <c r="H8" s="251"/>
      <c r="I8" s="252" t="str">
        <f t="shared" si="2"/>
        <v/>
      </c>
      <c r="J8" s="253">
        <f t="shared" ref="J8:J21" si="5">IF(D8&lt;2600,D8,"")</f>
        <v>1300</v>
      </c>
      <c r="K8" s="254">
        <f t="shared" si="3"/>
        <v>1300</v>
      </c>
      <c r="L8" s="537" t="str">
        <f t="shared" si="4"/>
        <v/>
      </c>
      <c r="M8" s="546" t="s">
        <v>673</v>
      </c>
    </row>
    <row r="9" spans="2:14" x14ac:dyDescent="0.3">
      <c r="B9" s="245" t="s">
        <v>291</v>
      </c>
      <c r="C9" s="256" t="s">
        <v>12</v>
      </c>
      <c r="D9" s="247"/>
      <c r="E9" s="248">
        <f t="shared" si="0"/>
        <v>2600</v>
      </c>
      <c r="F9" s="249">
        <v>2600</v>
      </c>
      <c r="G9" s="250" t="str">
        <f t="shared" si="1"/>
        <v>No Payment</v>
      </c>
      <c r="H9" s="251"/>
      <c r="I9" s="252" t="str">
        <f t="shared" si="2"/>
        <v/>
      </c>
      <c r="J9" s="253">
        <f t="shared" si="5"/>
        <v>0</v>
      </c>
      <c r="K9" s="254">
        <f t="shared" si="3"/>
        <v>0</v>
      </c>
      <c r="L9" s="537">
        <f t="shared" si="4"/>
        <v>0</v>
      </c>
      <c r="M9" s="546" t="s">
        <v>673</v>
      </c>
    </row>
    <row r="10" spans="2:14" x14ac:dyDescent="0.3">
      <c r="B10" s="245" t="s">
        <v>292</v>
      </c>
      <c r="C10" s="255" t="s">
        <v>469</v>
      </c>
      <c r="D10" s="247">
        <v>2600</v>
      </c>
      <c r="E10" s="248">
        <f t="shared" si="0"/>
        <v>0</v>
      </c>
      <c r="F10" s="249">
        <v>2600</v>
      </c>
      <c r="G10" s="250" t="str">
        <f t="shared" si="1"/>
        <v>Full Payment</v>
      </c>
      <c r="H10" s="251"/>
      <c r="I10" s="252">
        <f t="shared" si="2"/>
        <v>2600</v>
      </c>
      <c r="J10" s="253" t="str">
        <f t="shared" si="5"/>
        <v/>
      </c>
      <c r="K10" s="254" t="str">
        <f t="shared" si="3"/>
        <v/>
      </c>
      <c r="L10" s="537" t="str">
        <f t="shared" si="4"/>
        <v/>
      </c>
      <c r="M10" s="546" t="s">
        <v>673</v>
      </c>
    </row>
    <row r="11" spans="2:14" x14ac:dyDescent="0.3">
      <c r="B11" s="245" t="s">
        <v>293</v>
      </c>
      <c r="C11" s="255" t="s">
        <v>13</v>
      </c>
      <c r="D11" s="247">
        <v>2600</v>
      </c>
      <c r="E11" s="248">
        <f t="shared" si="0"/>
        <v>0</v>
      </c>
      <c r="F11" s="249">
        <v>2600</v>
      </c>
      <c r="G11" s="250" t="str">
        <f t="shared" si="1"/>
        <v>Full Payment</v>
      </c>
      <c r="H11" s="251"/>
      <c r="I11" s="252">
        <f t="shared" si="2"/>
        <v>2600</v>
      </c>
      <c r="J11" s="253" t="str">
        <f t="shared" si="5"/>
        <v/>
      </c>
      <c r="K11" s="254" t="str">
        <f t="shared" si="3"/>
        <v/>
      </c>
      <c r="L11" s="537" t="str">
        <f t="shared" si="4"/>
        <v/>
      </c>
      <c r="M11" s="546" t="s">
        <v>673</v>
      </c>
    </row>
    <row r="12" spans="2:14" x14ac:dyDescent="0.3">
      <c r="B12" s="245" t="s">
        <v>294</v>
      </c>
      <c r="C12" s="255" t="s">
        <v>14</v>
      </c>
      <c r="D12" s="247">
        <v>2600</v>
      </c>
      <c r="E12" s="248">
        <f t="shared" si="0"/>
        <v>0</v>
      </c>
      <c r="F12" s="249">
        <v>2600</v>
      </c>
      <c r="G12" s="250" t="str">
        <f t="shared" si="1"/>
        <v>Full Payment</v>
      </c>
      <c r="H12" s="251"/>
      <c r="I12" s="252">
        <f t="shared" si="2"/>
        <v>2600</v>
      </c>
      <c r="J12" s="253" t="str">
        <f t="shared" si="5"/>
        <v/>
      </c>
      <c r="K12" s="254" t="str">
        <f t="shared" si="3"/>
        <v/>
      </c>
      <c r="L12" s="537" t="str">
        <f t="shared" si="4"/>
        <v/>
      </c>
      <c r="M12" s="546" t="s">
        <v>673</v>
      </c>
    </row>
    <row r="13" spans="2:14" x14ac:dyDescent="0.3">
      <c r="B13" s="245" t="s">
        <v>295</v>
      </c>
      <c r="C13" s="255" t="s">
        <v>15</v>
      </c>
      <c r="D13" s="247">
        <v>2600</v>
      </c>
      <c r="E13" s="248">
        <f t="shared" si="0"/>
        <v>0</v>
      </c>
      <c r="F13" s="249">
        <v>2600</v>
      </c>
      <c r="G13" s="250" t="str">
        <f t="shared" si="1"/>
        <v>Full Payment</v>
      </c>
      <c r="H13" s="251"/>
      <c r="I13" s="252">
        <f>IF(D13&gt;=2600,2600,"")</f>
        <v>2600</v>
      </c>
      <c r="J13" s="253" t="str">
        <f t="shared" si="5"/>
        <v/>
      </c>
      <c r="K13" s="254" t="str">
        <f t="shared" si="3"/>
        <v/>
      </c>
      <c r="L13" s="537" t="str">
        <f t="shared" si="4"/>
        <v/>
      </c>
      <c r="M13" s="546" t="s">
        <v>673</v>
      </c>
    </row>
    <row r="14" spans="2:14" x14ac:dyDescent="0.3">
      <c r="B14" s="245" t="s">
        <v>296</v>
      </c>
      <c r="C14" s="255" t="s">
        <v>16</v>
      </c>
      <c r="D14" s="247">
        <v>2600</v>
      </c>
      <c r="E14" s="248">
        <f t="shared" si="0"/>
        <v>0</v>
      </c>
      <c r="F14" s="249">
        <v>2600</v>
      </c>
      <c r="G14" s="250" t="str">
        <f t="shared" si="1"/>
        <v>Full Payment</v>
      </c>
      <c r="H14" s="251"/>
      <c r="I14" s="252">
        <f t="shared" si="2"/>
        <v>2600</v>
      </c>
      <c r="J14" s="253" t="str">
        <f t="shared" si="5"/>
        <v/>
      </c>
      <c r="K14" s="254" t="str">
        <f t="shared" si="3"/>
        <v/>
      </c>
      <c r="L14" s="537" t="str">
        <f t="shared" si="4"/>
        <v/>
      </c>
      <c r="M14" s="546" t="s">
        <v>673</v>
      </c>
    </row>
    <row r="15" spans="2:14" x14ac:dyDescent="0.3">
      <c r="B15" s="245" t="s">
        <v>297</v>
      </c>
      <c r="C15" s="255" t="s">
        <v>17</v>
      </c>
      <c r="D15" s="247">
        <v>2500</v>
      </c>
      <c r="E15" s="248">
        <f>F15-D15</f>
        <v>100</v>
      </c>
      <c r="F15" s="249">
        <v>2600</v>
      </c>
      <c r="G15" s="250" t="str">
        <f t="shared" si="1"/>
        <v>Part Payment</v>
      </c>
      <c r="H15" s="251"/>
      <c r="I15" s="252" t="str">
        <f t="shared" si="2"/>
        <v/>
      </c>
      <c r="J15" s="253">
        <f t="shared" si="5"/>
        <v>2500</v>
      </c>
      <c r="K15" s="254">
        <f t="shared" si="3"/>
        <v>2500</v>
      </c>
      <c r="L15" s="537" t="str">
        <f t="shared" si="4"/>
        <v/>
      </c>
      <c r="M15" s="546" t="s">
        <v>673</v>
      </c>
    </row>
    <row r="16" spans="2:14" x14ac:dyDescent="0.3">
      <c r="B16" s="245" t="s">
        <v>298</v>
      </c>
      <c r="C16" s="255" t="s">
        <v>18</v>
      </c>
      <c r="D16" s="247">
        <v>2600</v>
      </c>
      <c r="E16" s="248">
        <f t="shared" si="0"/>
        <v>0</v>
      </c>
      <c r="F16" s="249">
        <v>2600</v>
      </c>
      <c r="G16" s="250" t="str">
        <f t="shared" si="1"/>
        <v>Full Payment</v>
      </c>
      <c r="H16" s="251"/>
      <c r="I16" s="252">
        <f t="shared" si="2"/>
        <v>2600</v>
      </c>
      <c r="J16" s="253" t="str">
        <f t="shared" si="5"/>
        <v/>
      </c>
      <c r="K16" s="254" t="str">
        <f t="shared" si="3"/>
        <v/>
      </c>
      <c r="L16" s="537" t="str">
        <f t="shared" si="4"/>
        <v/>
      </c>
      <c r="M16" s="546" t="s">
        <v>673</v>
      </c>
    </row>
    <row r="17" spans="2:13" x14ac:dyDescent="0.3">
      <c r="B17" s="245" t="s">
        <v>299</v>
      </c>
      <c r="C17" s="255" t="s">
        <v>19</v>
      </c>
      <c r="D17" s="247">
        <v>2600</v>
      </c>
      <c r="E17" s="248">
        <f t="shared" si="0"/>
        <v>0</v>
      </c>
      <c r="F17" s="249">
        <v>2600</v>
      </c>
      <c r="G17" s="250" t="str">
        <f t="shared" si="1"/>
        <v>Full Payment</v>
      </c>
      <c r="H17" s="251"/>
      <c r="I17" s="252">
        <f t="shared" si="2"/>
        <v>2600</v>
      </c>
      <c r="J17" s="253" t="str">
        <f t="shared" si="5"/>
        <v/>
      </c>
      <c r="K17" s="254" t="str">
        <f t="shared" si="3"/>
        <v/>
      </c>
      <c r="L17" s="537" t="str">
        <f t="shared" si="4"/>
        <v/>
      </c>
      <c r="M17" s="546" t="s">
        <v>673</v>
      </c>
    </row>
    <row r="18" spans="2:13" x14ac:dyDescent="0.3">
      <c r="B18" s="245" t="s">
        <v>300</v>
      </c>
      <c r="C18" s="255" t="s">
        <v>20</v>
      </c>
      <c r="D18" s="247"/>
      <c r="E18" s="248">
        <f t="shared" si="0"/>
        <v>2600</v>
      </c>
      <c r="F18" s="249">
        <v>2600</v>
      </c>
      <c r="G18" s="250" t="str">
        <f t="shared" si="1"/>
        <v>No Payment</v>
      </c>
      <c r="H18" s="251"/>
      <c r="I18" s="252" t="str">
        <f t="shared" si="2"/>
        <v/>
      </c>
      <c r="J18" s="253">
        <f t="shared" si="5"/>
        <v>0</v>
      </c>
      <c r="K18" s="254">
        <f t="shared" si="3"/>
        <v>0</v>
      </c>
      <c r="L18" s="537">
        <f t="shared" si="4"/>
        <v>0</v>
      </c>
      <c r="M18" s="546" t="s">
        <v>673</v>
      </c>
    </row>
    <row r="19" spans="2:13" x14ac:dyDescent="0.3">
      <c r="B19" s="245" t="s">
        <v>301</v>
      </c>
      <c r="C19" s="257" t="s">
        <v>530</v>
      </c>
      <c r="D19" s="247">
        <v>2600</v>
      </c>
      <c r="E19" s="248">
        <f t="shared" si="0"/>
        <v>0</v>
      </c>
      <c r="F19" s="249">
        <v>2600</v>
      </c>
      <c r="G19" s="250" t="str">
        <f t="shared" si="1"/>
        <v>Full Payment</v>
      </c>
      <c r="H19" s="251" t="s">
        <v>21</v>
      </c>
      <c r="I19" s="252">
        <f t="shared" si="2"/>
        <v>2600</v>
      </c>
      <c r="J19" s="253" t="str">
        <f t="shared" si="5"/>
        <v/>
      </c>
      <c r="K19" s="254" t="str">
        <f t="shared" si="3"/>
        <v/>
      </c>
      <c r="L19" s="537" t="str">
        <f t="shared" si="4"/>
        <v/>
      </c>
      <c r="M19" s="546" t="s">
        <v>673</v>
      </c>
    </row>
    <row r="20" spans="2:13" x14ac:dyDescent="0.3">
      <c r="B20" s="245" t="s">
        <v>302</v>
      </c>
      <c r="C20" s="257" t="s">
        <v>22</v>
      </c>
      <c r="D20" s="247"/>
      <c r="E20" s="248">
        <f t="shared" si="0"/>
        <v>2600</v>
      </c>
      <c r="F20" s="249">
        <v>2600</v>
      </c>
      <c r="G20" s="250" t="str">
        <f t="shared" si="1"/>
        <v>No Payment</v>
      </c>
      <c r="H20" s="251"/>
      <c r="I20" s="252" t="str">
        <f t="shared" si="2"/>
        <v/>
      </c>
      <c r="J20" s="253">
        <f t="shared" si="5"/>
        <v>0</v>
      </c>
      <c r="K20" s="254">
        <f t="shared" si="3"/>
        <v>0</v>
      </c>
      <c r="L20" s="537">
        <f t="shared" si="4"/>
        <v>0</v>
      </c>
      <c r="M20" s="546" t="s">
        <v>673</v>
      </c>
    </row>
    <row r="21" spans="2:13" x14ac:dyDescent="0.3">
      <c r="B21" s="245" t="s">
        <v>303</v>
      </c>
      <c r="C21" s="257" t="s">
        <v>23</v>
      </c>
      <c r="D21" s="258">
        <v>2600</v>
      </c>
      <c r="E21" s="248">
        <f t="shared" si="0"/>
        <v>0</v>
      </c>
      <c r="F21" s="249">
        <v>2600</v>
      </c>
      <c r="G21" s="250" t="str">
        <f t="shared" si="1"/>
        <v>Full Payment</v>
      </c>
      <c r="H21" s="251"/>
      <c r="I21" s="252">
        <f t="shared" si="2"/>
        <v>2600</v>
      </c>
      <c r="J21" s="253" t="str">
        <f t="shared" si="5"/>
        <v/>
      </c>
      <c r="K21" s="254" t="str">
        <f t="shared" si="3"/>
        <v/>
      </c>
      <c r="L21" s="537" t="str">
        <f t="shared" si="4"/>
        <v/>
      </c>
      <c r="M21" s="546" t="s">
        <v>673</v>
      </c>
    </row>
    <row r="22" spans="2:13" ht="24.75" thickBot="1" x14ac:dyDescent="0.6">
      <c r="B22" s="245"/>
      <c r="C22" s="259" t="s">
        <v>644</v>
      </c>
      <c r="D22" s="260">
        <f>SUM(D6:D21)</f>
        <v>31300</v>
      </c>
      <c r="E22" s="261">
        <f>SUM(E6:E21)</f>
        <v>10300</v>
      </c>
      <c r="F22" s="262">
        <f>SUM(F6:F21)</f>
        <v>41600</v>
      </c>
      <c r="G22" s="263"/>
      <c r="H22" s="264"/>
      <c r="I22" s="265">
        <f>COUNTIF(I6:I21,2600)</f>
        <v>10</v>
      </c>
      <c r="J22" s="266">
        <f>SUM(J6:J21)</f>
        <v>5300</v>
      </c>
      <c r="K22" s="267">
        <f>COUNTIFS(K6:K21,"&lt;2600",K6:K21,"&lt;&gt;0")</f>
        <v>3</v>
      </c>
      <c r="L22" s="538">
        <f>COUNTIF(L6:L21,0)</f>
        <v>3</v>
      </c>
      <c r="M22" s="546"/>
    </row>
    <row r="23" spans="2:13" ht="21" thickTop="1" x14ac:dyDescent="0.3">
      <c r="B23" s="268"/>
      <c r="C23" s="259"/>
      <c r="D23" s="269"/>
      <c r="E23" s="237"/>
      <c r="F23" s="238"/>
      <c r="G23" s="270"/>
      <c r="H23" s="240"/>
      <c r="I23" s="271" t="str">
        <f t="shared" ref="I23:I25" si="6">IF(OR(D23=1600,D23=2600),D23,"")</f>
        <v/>
      </c>
      <c r="J23" s="272"/>
      <c r="K23" s="243"/>
      <c r="L23" s="270"/>
      <c r="M23" s="546"/>
    </row>
    <row r="24" spans="2:13" ht="20.25" customHeight="1" x14ac:dyDescent="0.25">
      <c r="B24" s="273"/>
      <c r="C24" s="555" t="s">
        <v>532</v>
      </c>
      <c r="D24" s="275"/>
      <c r="E24" s="276"/>
      <c r="F24" s="277"/>
      <c r="G24" s="274"/>
      <c r="H24" s="278"/>
      <c r="I24" s="279" t="str">
        <f t="shared" si="6"/>
        <v/>
      </c>
      <c r="J24" s="280"/>
      <c r="K24" s="281"/>
      <c r="L24" s="274"/>
      <c r="M24" s="553"/>
    </row>
    <row r="25" spans="2:13" ht="20.25" customHeight="1" x14ac:dyDescent="0.25">
      <c r="B25" s="282" t="s">
        <v>24</v>
      </c>
      <c r="C25" s="556"/>
      <c r="D25" s="283"/>
      <c r="E25" s="284"/>
      <c r="F25" s="285"/>
      <c r="G25" s="286"/>
      <c r="H25" s="287"/>
      <c r="I25" s="288" t="str">
        <f t="shared" si="6"/>
        <v/>
      </c>
      <c r="J25" s="289"/>
      <c r="K25" s="290"/>
      <c r="L25" s="286"/>
      <c r="M25" s="554"/>
    </row>
    <row r="26" spans="2:13" x14ac:dyDescent="0.3">
      <c r="B26" s="291" t="s">
        <v>287</v>
      </c>
      <c r="C26" s="281" t="s">
        <v>25</v>
      </c>
      <c r="D26" s="292">
        <v>2600</v>
      </c>
      <c r="E26" s="293">
        <f t="shared" si="0"/>
        <v>0</v>
      </c>
      <c r="F26" s="249">
        <v>2600</v>
      </c>
      <c r="G26" s="250" t="str">
        <f t="shared" si="1"/>
        <v>Full Payment</v>
      </c>
      <c r="H26" s="251"/>
      <c r="I26" s="252">
        <f t="shared" ref="I26:I69" si="7">IF(D26&gt;=2600,2600,"")</f>
        <v>2600</v>
      </c>
      <c r="J26" s="253" t="str">
        <f>IF(D26&lt;2600,D26,"")</f>
        <v/>
      </c>
      <c r="K26" s="254" t="str">
        <f t="shared" ref="K26:K69" si="8">IF(D26&lt;2600,D26,"")</f>
        <v/>
      </c>
      <c r="L26" s="537" t="str">
        <f>IF(G26="No Payment",0,"")</f>
        <v/>
      </c>
      <c r="M26" s="546" t="s">
        <v>674</v>
      </c>
    </row>
    <row r="27" spans="2:13" x14ac:dyDescent="0.3">
      <c r="B27" s="291" t="s">
        <v>289</v>
      </c>
      <c r="C27" s="281" t="s">
        <v>26</v>
      </c>
      <c r="D27" s="292">
        <v>2000</v>
      </c>
      <c r="E27" s="293">
        <f t="shared" si="0"/>
        <v>600</v>
      </c>
      <c r="F27" s="249">
        <v>2600</v>
      </c>
      <c r="G27" s="250" t="str">
        <f t="shared" si="1"/>
        <v>Part Payment</v>
      </c>
      <c r="H27" s="251"/>
      <c r="I27" s="252" t="str">
        <f t="shared" si="7"/>
        <v/>
      </c>
      <c r="J27" s="253">
        <f t="shared" ref="J27:J69" si="9">IF(D27&lt;2600,D27,"")</f>
        <v>2000</v>
      </c>
      <c r="K27" s="254">
        <f t="shared" si="8"/>
        <v>2000</v>
      </c>
      <c r="L27" s="537" t="str">
        <f t="shared" ref="L27:L69" si="10">IF(G27="No Payment",0,"")</f>
        <v/>
      </c>
      <c r="M27" s="546" t="s">
        <v>674</v>
      </c>
    </row>
    <row r="28" spans="2:13" x14ac:dyDescent="0.3">
      <c r="B28" s="291" t="s">
        <v>290</v>
      </c>
      <c r="C28" s="281" t="s">
        <v>27</v>
      </c>
      <c r="D28" s="292">
        <v>2600</v>
      </c>
      <c r="E28" s="293">
        <f t="shared" si="0"/>
        <v>0</v>
      </c>
      <c r="F28" s="249">
        <v>2600</v>
      </c>
      <c r="G28" s="250" t="str">
        <f t="shared" si="1"/>
        <v>Full Payment</v>
      </c>
      <c r="H28" s="251"/>
      <c r="I28" s="252">
        <f t="shared" si="7"/>
        <v>2600</v>
      </c>
      <c r="J28" s="253" t="str">
        <f t="shared" si="9"/>
        <v/>
      </c>
      <c r="K28" s="254" t="str">
        <f t="shared" si="8"/>
        <v/>
      </c>
      <c r="L28" s="537" t="str">
        <f t="shared" si="10"/>
        <v/>
      </c>
      <c r="M28" s="546" t="s">
        <v>674</v>
      </c>
    </row>
    <row r="29" spans="2:13" x14ac:dyDescent="0.3">
      <c r="B29" s="291" t="s">
        <v>291</v>
      </c>
      <c r="C29" s="281" t="s">
        <v>28</v>
      </c>
      <c r="D29" s="292">
        <v>2600</v>
      </c>
      <c r="E29" s="293">
        <f t="shared" si="0"/>
        <v>0</v>
      </c>
      <c r="F29" s="249">
        <v>2600</v>
      </c>
      <c r="G29" s="250" t="str">
        <f t="shared" si="1"/>
        <v>Full Payment</v>
      </c>
      <c r="H29" s="251"/>
      <c r="I29" s="252">
        <f t="shared" si="7"/>
        <v>2600</v>
      </c>
      <c r="J29" s="253" t="str">
        <f t="shared" si="9"/>
        <v/>
      </c>
      <c r="K29" s="254" t="str">
        <f t="shared" si="8"/>
        <v/>
      </c>
      <c r="L29" s="537" t="str">
        <f t="shared" si="10"/>
        <v/>
      </c>
      <c r="M29" s="546" t="s">
        <v>674</v>
      </c>
    </row>
    <row r="30" spans="2:13" x14ac:dyDescent="0.3">
      <c r="B30" s="291" t="s">
        <v>292</v>
      </c>
      <c r="C30" s="281" t="s">
        <v>29</v>
      </c>
      <c r="D30" s="294">
        <v>2600</v>
      </c>
      <c r="E30" s="293">
        <f t="shared" si="0"/>
        <v>0</v>
      </c>
      <c r="F30" s="249">
        <v>2600</v>
      </c>
      <c r="G30" s="250" t="str">
        <f t="shared" si="1"/>
        <v>Full Payment</v>
      </c>
      <c r="H30" s="251"/>
      <c r="I30" s="252">
        <f t="shared" si="7"/>
        <v>2600</v>
      </c>
      <c r="J30" s="253" t="str">
        <f t="shared" si="9"/>
        <v/>
      </c>
      <c r="K30" s="254" t="str">
        <f t="shared" si="8"/>
        <v/>
      </c>
      <c r="L30" s="537" t="str">
        <f t="shared" si="10"/>
        <v/>
      </c>
      <c r="M30" s="546" t="s">
        <v>674</v>
      </c>
    </row>
    <row r="31" spans="2:13" x14ac:dyDescent="0.3">
      <c r="B31" s="291" t="s">
        <v>293</v>
      </c>
      <c r="C31" s="281" t="s">
        <v>30</v>
      </c>
      <c r="D31" s="294">
        <v>1000</v>
      </c>
      <c r="E31" s="293">
        <f t="shared" si="0"/>
        <v>1600</v>
      </c>
      <c r="F31" s="249">
        <v>2600</v>
      </c>
      <c r="G31" s="250" t="str">
        <f t="shared" si="1"/>
        <v>Part Payment</v>
      </c>
      <c r="H31" s="251"/>
      <c r="I31" s="252" t="str">
        <f t="shared" si="7"/>
        <v/>
      </c>
      <c r="J31" s="253">
        <f t="shared" si="9"/>
        <v>1000</v>
      </c>
      <c r="K31" s="254">
        <f t="shared" si="8"/>
        <v>1000</v>
      </c>
      <c r="L31" s="537" t="str">
        <f t="shared" si="10"/>
        <v/>
      </c>
      <c r="M31" s="546" t="s">
        <v>674</v>
      </c>
    </row>
    <row r="32" spans="2:13" x14ac:dyDescent="0.3">
      <c r="B32" s="291" t="s">
        <v>294</v>
      </c>
      <c r="C32" s="281" t="s">
        <v>31</v>
      </c>
      <c r="D32" s="292">
        <v>2600</v>
      </c>
      <c r="E32" s="293">
        <f t="shared" si="0"/>
        <v>0</v>
      </c>
      <c r="F32" s="249">
        <v>2600</v>
      </c>
      <c r="G32" s="250" t="str">
        <f t="shared" si="1"/>
        <v>Full Payment</v>
      </c>
      <c r="H32" s="251"/>
      <c r="I32" s="252">
        <f t="shared" si="7"/>
        <v>2600</v>
      </c>
      <c r="J32" s="253" t="str">
        <f t="shared" si="9"/>
        <v/>
      </c>
      <c r="K32" s="254" t="str">
        <f t="shared" si="8"/>
        <v/>
      </c>
      <c r="L32" s="537" t="str">
        <f t="shared" si="10"/>
        <v/>
      </c>
      <c r="M32" s="546" t="s">
        <v>674</v>
      </c>
    </row>
    <row r="33" spans="2:13" x14ac:dyDescent="0.3">
      <c r="B33" s="291" t="s">
        <v>295</v>
      </c>
      <c r="C33" s="281" t="s">
        <v>32</v>
      </c>
      <c r="D33" s="292"/>
      <c r="E33" s="293">
        <f t="shared" si="0"/>
        <v>2600</v>
      </c>
      <c r="F33" s="249">
        <v>2600</v>
      </c>
      <c r="G33" s="250" t="str">
        <f t="shared" si="1"/>
        <v>No Payment</v>
      </c>
      <c r="H33" s="251"/>
      <c r="I33" s="252" t="str">
        <f t="shared" si="7"/>
        <v/>
      </c>
      <c r="J33" s="253">
        <f t="shared" si="9"/>
        <v>0</v>
      </c>
      <c r="K33" s="254">
        <f t="shared" si="8"/>
        <v>0</v>
      </c>
      <c r="L33" s="537">
        <f t="shared" si="10"/>
        <v>0</v>
      </c>
      <c r="M33" s="546" t="s">
        <v>674</v>
      </c>
    </row>
    <row r="34" spans="2:13" x14ac:dyDescent="0.3">
      <c r="B34" s="291" t="s">
        <v>296</v>
      </c>
      <c r="C34" s="281" t="s">
        <v>33</v>
      </c>
      <c r="D34" s="292">
        <v>2600</v>
      </c>
      <c r="E34" s="293">
        <f t="shared" si="0"/>
        <v>0</v>
      </c>
      <c r="F34" s="249">
        <v>2600</v>
      </c>
      <c r="G34" s="250" t="str">
        <f t="shared" si="1"/>
        <v>Full Payment</v>
      </c>
      <c r="H34" s="251"/>
      <c r="I34" s="252">
        <f t="shared" si="7"/>
        <v>2600</v>
      </c>
      <c r="J34" s="253" t="str">
        <f t="shared" si="9"/>
        <v/>
      </c>
      <c r="K34" s="254" t="str">
        <f t="shared" si="8"/>
        <v/>
      </c>
      <c r="L34" s="537" t="str">
        <f t="shared" si="10"/>
        <v/>
      </c>
      <c r="M34" s="546" t="s">
        <v>674</v>
      </c>
    </row>
    <row r="35" spans="2:13" x14ac:dyDescent="0.3">
      <c r="B35" s="291" t="s">
        <v>297</v>
      </c>
      <c r="C35" s="295" t="s">
        <v>34</v>
      </c>
      <c r="D35" s="292">
        <v>1800</v>
      </c>
      <c r="E35" s="293">
        <f t="shared" si="0"/>
        <v>800</v>
      </c>
      <c r="F35" s="249">
        <v>2600</v>
      </c>
      <c r="G35" s="250" t="str">
        <f t="shared" si="1"/>
        <v>Part Payment</v>
      </c>
      <c r="H35" s="251"/>
      <c r="I35" s="252" t="str">
        <f t="shared" si="7"/>
        <v/>
      </c>
      <c r="J35" s="253">
        <f t="shared" si="9"/>
        <v>1800</v>
      </c>
      <c r="K35" s="254">
        <f t="shared" si="8"/>
        <v>1800</v>
      </c>
      <c r="L35" s="537" t="str">
        <f t="shared" si="10"/>
        <v/>
      </c>
      <c r="M35" s="546" t="s">
        <v>674</v>
      </c>
    </row>
    <row r="36" spans="2:13" x14ac:dyDescent="0.3">
      <c r="B36" s="291" t="s">
        <v>298</v>
      </c>
      <c r="C36" s="295" t="s">
        <v>35</v>
      </c>
      <c r="D36" s="292">
        <v>2000</v>
      </c>
      <c r="E36" s="293">
        <f t="shared" si="0"/>
        <v>600</v>
      </c>
      <c r="F36" s="249">
        <v>2600</v>
      </c>
      <c r="G36" s="250" t="str">
        <f t="shared" si="1"/>
        <v>Part Payment</v>
      </c>
      <c r="H36" s="251"/>
      <c r="I36" s="252" t="str">
        <f t="shared" si="7"/>
        <v/>
      </c>
      <c r="J36" s="253">
        <f t="shared" si="9"/>
        <v>2000</v>
      </c>
      <c r="K36" s="254">
        <f t="shared" si="8"/>
        <v>2000</v>
      </c>
      <c r="L36" s="537" t="str">
        <f t="shared" si="10"/>
        <v/>
      </c>
      <c r="M36" s="546" t="s">
        <v>674</v>
      </c>
    </row>
    <row r="37" spans="2:13" x14ac:dyDescent="0.3">
      <c r="B37" s="291" t="s">
        <v>299</v>
      </c>
      <c r="C37" s="295" t="s">
        <v>36</v>
      </c>
      <c r="D37" s="292">
        <v>2600</v>
      </c>
      <c r="E37" s="293">
        <f t="shared" si="0"/>
        <v>0</v>
      </c>
      <c r="F37" s="249">
        <v>2600</v>
      </c>
      <c r="G37" s="250" t="str">
        <f t="shared" si="1"/>
        <v>Full Payment</v>
      </c>
      <c r="H37" s="251"/>
      <c r="I37" s="252">
        <f t="shared" si="7"/>
        <v>2600</v>
      </c>
      <c r="J37" s="253" t="str">
        <f t="shared" si="9"/>
        <v/>
      </c>
      <c r="K37" s="254" t="str">
        <f t="shared" si="8"/>
        <v/>
      </c>
      <c r="L37" s="537" t="str">
        <f t="shared" si="10"/>
        <v/>
      </c>
      <c r="M37" s="546" t="s">
        <v>674</v>
      </c>
    </row>
    <row r="38" spans="2:13" x14ac:dyDescent="0.3">
      <c r="B38" s="291" t="s">
        <v>300</v>
      </c>
      <c r="C38" s="295" t="s">
        <v>37</v>
      </c>
      <c r="D38" s="292"/>
      <c r="E38" s="293">
        <f t="shared" si="0"/>
        <v>2600</v>
      </c>
      <c r="F38" s="249">
        <v>2600</v>
      </c>
      <c r="G38" s="250" t="str">
        <f t="shared" si="1"/>
        <v>No Payment</v>
      </c>
      <c r="H38" s="251"/>
      <c r="I38" s="252" t="str">
        <f t="shared" si="7"/>
        <v/>
      </c>
      <c r="J38" s="253">
        <f t="shared" si="9"/>
        <v>0</v>
      </c>
      <c r="K38" s="254">
        <f t="shared" si="8"/>
        <v>0</v>
      </c>
      <c r="L38" s="537">
        <f t="shared" si="10"/>
        <v>0</v>
      </c>
      <c r="M38" s="546" t="s">
        <v>674</v>
      </c>
    </row>
    <row r="39" spans="2:13" x14ac:dyDescent="0.3">
      <c r="B39" s="291" t="s">
        <v>301</v>
      </c>
      <c r="C39" s="281" t="s">
        <v>38</v>
      </c>
      <c r="D39" s="292">
        <v>1100</v>
      </c>
      <c r="E39" s="293">
        <f t="shared" si="0"/>
        <v>1500</v>
      </c>
      <c r="F39" s="249">
        <v>2600</v>
      </c>
      <c r="G39" s="250" t="str">
        <f t="shared" si="1"/>
        <v>Part Payment</v>
      </c>
      <c r="H39" s="251"/>
      <c r="I39" s="252" t="str">
        <f t="shared" si="7"/>
        <v/>
      </c>
      <c r="J39" s="253">
        <f t="shared" si="9"/>
        <v>1100</v>
      </c>
      <c r="K39" s="254">
        <f t="shared" si="8"/>
        <v>1100</v>
      </c>
      <c r="L39" s="537" t="str">
        <f t="shared" si="10"/>
        <v/>
      </c>
      <c r="M39" s="546" t="s">
        <v>674</v>
      </c>
    </row>
    <row r="40" spans="2:13" x14ac:dyDescent="0.3">
      <c r="B40" s="291" t="s">
        <v>302</v>
      </c>
      <c r="C40" s="281" t="s">
        <v>39</v>
      </c>
      <c r="D40" s="292">
        <v>2600</v>
      </c>
      <c r="E40" s="293">
        <f t="shared" si="0"/>
        <v>0</v>
      </c>
      <c r="F40" s="249">
        <v>2600</v>
      </c>
      <c r="G40" s="250" t="str">
        <f t="shared" si="1"/>
        <v>Full Payment</v>
      </c>
      <c r="H40" s="251"/>
      <c r="I40" s="252">
        <f t="shared" si="7"/>
        <v>2600</v>
      </c>
      <c r="J40" s="253" t="str">
        <f t="shared" si="9"/>
        <v/>
      </c>
      <c r="K40" s="254" t="str">
        <f t="shared" si="8"/>
        <v/>
      </c>
      <c r="L40" s="537" t="str">
        <f t="shared" si="10"/>
        <v/>
      </c>
      <c r="M40" s="546" t="s">
        <v>674</v>
      </c>
    </row>
    <row r="41" spans="2:13" x14ac:dyDescent="0.3">
      <c r="B41" s="291" t="s">
        <v>303</v>
      </c>
      <c r="C41" s="281" t="s">
        <v>40</v>
      </c>
      <c r="D41" s="292">
        <v>2600</v>
      </c>
      <c r="E41" s="293">
        <f t="shared" si="0"/>
        <v>0</v>
      </c>
      <c r="F41" s="249">
        <v>2600</v>
      </c>
      <c r="G41" s="250" t="str">
        <f t="shared" si="1"/>
        <v>Full Payment</v>
      </c>
      <c r="H41" s="251"/>
      <c r="I41" s="252">
        <f t="shared" si="7"/>
        <v>2600</v>
      </c>
      <c r="J41" s="253" t="str">
        <f t="shared" si="9"/>
        <v/>
      </c>
      <c r="K41" s="254" t="str">
        <f t="shared" si="8"/>
        <v/>
      </c>
      <c r="L41" s="537" t="str">
        <f t="shared" si="10"/>
        <v/>
      </c>
      <c r="M41" s="546" t="s">
        <v>674</v>
      </c>
    </row>
    <row r="42" spans="2:13" x14ac:dyDescent="0.3">
      <c r="B42" s="291" t="s">
        <v>304</v>
      </c>
      <c r="C42" s="281" t="s">
        <v>41</v>
      </c>
      <c r="D42" s="292"/>
      <c r="E42" s="293">
        <f t="shared" si="0"/>
        <v>2600</v>
      </c>
      <c r="F42" s="249">
        <v>2600</v>
      </c>
      <c r="G42" s="250" t="str">
        <f t="shared" si="1"/>
        <v>No Payment</v>
      </c>
      <c r="H42" s="251"/>
      <c r="I42" s="252" t="str">
        <f t="shared" si="7"/>
        <v/>
      </c>
      <c r="J42" s="253">
        <f t="shared" si="9"/>
        <v>0</v>
      </c>
      <c r="K42" s="254">
        <f t="shared" si="8"/>
        <v>0</v>
      </c>
      <c r="L42" s="537">
        <f t="shared" si="10"/>
        <v>0</v>
      </c>
      <c r="M42" s="546" t="s">
        <v>674</v>
      </c>
    </row>
    <row r="43" spans="2:13" x14ac:dyDescent="0.3">
      <c r="B43" s="291" t="s">
        <v>305</v>
      </c>
      <c r="C43" s="281" t="s">
        <v>42</v>
      </c>
      <c r="D43" s="292">
        <v>2600</v>
      </c>
      <c r="E43" s="293">
        <f t="shared" si="0"/>
        <v>0</v>
      </c>
      <c r="F43" s="249">
        <v>2600</v>
      </c>
      <c r="G43" s="250" t="str">
        <f t="shared" si="1"/>
        <v>Full Payment</v>
      </c>
      <c r="H43" s="251"/>
      <c r="I43" s="252">
        <f t="shared" si="7"/>
        <v>2600</v>
      </c>
      <c r="J43" s="253" t="str">
        <f t="shared" si="9"/>
        <v/>
      </c>
      <c r="K43" s="254" t="str">
        <f t="shared" si="8"/>
        <v/>
      </c>
      <c r="L43" s="537" t="str">
        <f t="shared" si="10"/>
        <v/>
      </c>
      <c r="M43" s="546" t="s">
        <v>674</v>
      </c>
    </row>
    <row r="44" spans="2:13" x14ac:dyDescent="0.3">
      <c r="B44" s="291" t="s">
        <v>306</v>
      </c>
      <c r="C44" s="281" t="s">
        <v>43</v>
      </c>
      <c r="D44" s="292">
        <v>2000</v>
      </c>
      <c r="E44" s="293">
        <f t="shared" si="0"/>
        <v>600</v>
      </c>
      <c r="F44" s="249">
        <v>2600</v>
      </c>
      <c r="G44" s="250" t="str">
        <f t="shared" si="1"/>
        <v>Part Payment</v>
      </c>
      <c r="H44" s="251"/>
      <c r="I44" s="252" t="str">
        <f t="shared" si="7"/>
        <v/>
      </c>
      <c r="J44" s="253">
        <f t="shared" si="9"/>
        <v>2000</v>
      </c>
      <c r="K44" s="254">
        <f t="shared" si="8"/>
        <v>2000</v>
      </c>
      <c r="L44" s="537" t="str">
        <f t="shared" si="10"/>
        <v/>
      </c>
      <c r="M44" s="546" t="s">
        <v>674</v>
      </c>
    </row>
    <row r="45" spans="2:13" x14ac:dyDescent="0.3">
      <c r="B45" s="291" t="s">
        <v>307</v>
      </c>
      <c r="C45" s="281" t="s">
        <v>44</v>
      </c>
      <c r="D45" s="292">
        <v>1300</v>
      </c>
      <c r="E45" s="293">
        <f t="shared" si="0"/>
        <v>1300</v>
      </c>
      <c r="F45" s="249">
        <v>2600</v>
      </c>
      <c r="G45" s="250" t="str">
        <f t="shared" si="1"/>
        <v>Part Payment</v>
      </c>
      <c r="H45" s="251"/>
      <c r="I45" s="252" t="str">
        <f t="shared" si="7"/>
        <v/>
      </c>
      <c r="J45" s="253">
        <f t="shared" si="9"/>
        <v>1300</v>
      </c>
      <c r="K45" s="254">
        <f t="shared" si="8"/>
        <v>1300</v>
      </c>
      <c r="L45" s="537" t="str">
        <f t="shared" si="10"/>
        <v/>
      </c>
      <c r="M45" s="546" t="s">
        <v>674</v>
      </c>
    </row>
    <row r="46" spans="2:13" x14ac:dyDescent="0.3">
      <c r="B46" s="291" t="s">
        <v>308</v>
      </c>
      <c r="C46" s="281" t="s">
        <v>45</v>
      </c>
      <c r="D46" s="292"/>
      <c r="E46" s="293">
        <f t="shared" si="0"/>
        <v>2600</v>
      </c>
      <c r="F46" s="249">
        <v>2600</v>
      </c>
      <c r="G46" s="250" t="str">
        <f t="shared" si="1"/>
        <v>No Payment</v>
      </c>
      <c r="H46" s="251"/>
      <c r="I46" s="252" t="str">
        <f t="shared" si="7"/>
        <v/>
      </c>
      <c r="J46" s="253">
        <f t="shared" si="9"/>
        <v>0</v>
      </c>
      <c r="K46" s="254">
        <f t="shared" si="8"/>
        <v>0</v>
      </c>
      <c r="L46" s="537">
        <f t="shared" si="10"/>
        <v>0</v>
      </c>
      <c r="M46" s="546" t="s">
        <v>674</v>
      </c>
    </row>
    <row r="47" spans="2:13" x14ac:dyDescent="0.3">
      <c r="B47" s="291" t="s">
        <v>309</v>
      </c>
      <c r="C47" s="281" t="s">
        <v>46</v>
      </c>
      <c r="D47" s="292"/>
      <c r="E47" s="293">
        <f t="shared" si="0"/>
        <v>2600</v>
      </c>
      <c r="F47" s="249">
        <v>2600</v>
      </c>
      <c r="G47" s="250" t="str">
        <f t="shared" si="1"/>
        <v>No Payment</v>
      </c>
      <c r="H47" s="251"/>
      <c r="I47" s="252" t="str">
        <f t="shared" si="7"/>
        <v/>
      </c>
      <c r="J47" s="253">
        <f t="shared" si="9"/>
        <v>0</v>
      </c>
      <c r="K47" s="254">
        <f t="shared" si="8"/>
        <v>0</v>
      </c>
      <c r="L47" s="537">
        <f t="shared" si="10"/>
        <v>0</v>
      </c>
      <c r="M47" s="546" t="s">
        <v>674</v>
      </c>
    </row>
    <row r="48" spans="2:13" x14ac:dyDescent="0.3">
      <c r="B48" s="291" t="s">
        <v>310</v>
      </c>
      <c r="C48" s="281" t="s">
        <v>47</v>
      </c>
      <c r="D48" s="292">
        <v>2600</v>
      </c>
      <c r="E48" s="293">
        <f t="shared" si="0"/>
        <v>0</v>
      </c>
      <c r="F48" s="249">
        <v>2600</v>
      </c>
      <c r="G48" s="250" t="str">
        <f t="shared" si="1"/>
        <v>Full Payment</v>
      </c>
      <c r="H48" s="251"/>
      <c r="I48" s="252">
        <f t="shared" si="7"/>
        <v>2600</v>
      </c>
      <c r="J48" s="253" t="str">
        <f t="shared" si="9"/>
        <v/>
      </c>
      <c r="K48" s="254" t="str">
        <f t="shared" si="8"/>
        <v/>
      </c>
      <c r="L48" s="537" t="str">
        <f t="shared" si="10"/>
        <v/>
      </c>
      <c r="M48" s="546" t="s">
        <v>674</v>
      </c>
    </row>
    <row r="49" spans="2:13" x14ac:dyDescent="0.3">
      <c r="B49" s="291" t="s">
        <v>311</v>
      </c>
      <c r="C49" s="281" t="s">
        <v>48</v>
      </c>
      <c r="D49" s="292">
        <v>2600</v>
      </c>
      <c r="E49" s="293">
        <f t="shared" si="0"/>
        <v>0</v>
      </c>
      <c r="F49" s="249">
        <v>2600</v>
      </c>
      <c r="G49" s="250" t="str">
        <f t="shared" si="1"/>
        <v>Full Payment</v>
      </c>
      <c r="H49" s="251"/>
      <c r="I49" s="252">
        <f t="shared" si="7"/>
        <v>2600</v>
      </c>
      <c r="J49" s="253" t="str">
        <f t="shared" si="9"/>
        <v/>
      </c>
      <c r="K49" s="254" t="str">
        <f t="shared" si="8"/>
        <v/>
      </c>
      <c r="L49" s="537" t="str">
        <f t="shared" si="10"/>
        <v/>
      </c>
      <c r="M49" s="546" t="s">
        <v>674</v>
      </c>
    </row>
    <row r="50" spans="2:13" x14ac:dyDescent="0.3">
      <c r="B50" s="291" t="s">
        <v>312</v>
      </c>
      <c r="C50" s="281" t="s">
        <v>49</v>
      </c>
      <c r="D50" s="292">
        <v>2000</v>
      </c>
      <c r="E50" s="293">
        <f t="shared" si="0"/>
        <v>600</v>
      </c>
      <c r="F50" s="249">
        <v>2600</v>
      </c>
      <c r="G50" s="250" t="str">
        <f t="shared" si="1"/>
        <v>Part Payment</v>
      </c>
      <c r="H50" s="251"/>
      <c r="I50" s="252" t="str">
        <f t="shared" si="7"/>
        <v/>
      </c>
      <c r="J50" s="253">
        <f t="shared" si="9"/>
        <v>2000</v>
      </c>
      <c r="K50" s="254">
        <f t="shared" si="8"/>
        <v>2000</v>
      </c>
      <c r="L50" s="537" t="str">
        <f t="shared" si="10"/>
        <v/>
      </c>
      <c r="M50" s="546" t="s">
        <v>674</v>
      </c>
    </row>
    <row r="51" spans="2:13" x14ac:dyDescent="0.3">
      <c r="B51" s="291" t="s">
        <v>313</v>
      </c>
      <c r="C51" s="281" t="s">
        <v>50</v>
      </c>
      <c r="D51" s="292">
        <v>2000</v>
      </c>
      <c r="E51" s="293">
        <f t="shared" si="0"/>
        <v>600</v>
      </c>
      <c r="F51" s="249">
        <v>2600</v>
      </c>
      <c r="G51" s="250" t="str">
        <f t="shared" si="1"/>
        <v>Part Payment</v>
      </c>
      <c r="H51" s="251"/>
      <c r="I51" s="252" t="str">
        <f t="shared" si="7"/>
        <v/>
      </c>
      <c r="J51" s="253">
        <f t="shared" si="9"/>
        <v>2000</v>
      </c>
      <c r="K51" s="254">
        <f t="shared" si="8"/>
        <v>2000</v>
      </c>
      <c r="L51" s="537" t="str">
        <f t="shared" si="10"/>
        <v/>
      </c>
      <c r="M51" s="546" t="s">
        <v>674</v>
      </c>
    </row>
    <row r="52" spans="2:13" x14ac:dyDescent="0.3">
      <c r="B52" s="291" t="s">
        <v>314</v>
      </c>
      <c r="C52" s="281" t="s">
        <v>51</v>
      </c>
      <c r="D52" s="292">
        <v>2600</v>
      </c>
      <c r="E52" s="293">
        <f t="shared" si="0"/>
        <v>0</v>
      </c>
      <c r="F52" s="249">
        <v>2600</v>
      </c>
      <c r="G52" s="250" t="str">
        <f t="shared" si="1"/>
        <v>Full Payment</v>
      </c>
      <c r="H52" s="251"/>
      <c r="I52" s="252">
        <f t="shared" si="7"/>
        <v>2600</v>
      </c>
      <c r="J52" s="253" t="str">
        <f t="shared" si="9"/>
        <v/>
      </c>
      <c r="K52" s="254" t="str">
        <f t="shared" si="8"/>
        <v/>
      </c>
      <c r="L52" s="537" t="str">
        <f t="shared" si="10"/>
        <v/>
      </c>
      <c r="M52" s="546" t="s">
        <v>674</v>
      </c>
    </row>
    <row r="53" spans="2:13" x14ac:dyDescent="0.3">
      <c r="B53" s="291" t="s">
        <v>315</v>
      </c>
      <c r="C53" s="296" t="s">
        <v>52</v>
      </c>
      <c r="D53" s="292">
        <v>2600</v>
      </c>
      <c r="E53" s="293">
        <f t="shared" si="0"/>
        <v>0</v>
      </c>
      <c r="F53" s="249">
        <v>2600</v>
      </c>
      <c r="G53" s="250" t="str">
        <f t="shared" si="1"/>
        <v>Full Payment</v>
      </c>
      <c r="H53" s="251" t="s">
        <v>551</v>
      </c>
      <c r="I53" s="252">
        <f t="shared" si="7"/>
        <v>2600</v>
      </c>
      <c r="J53" s="253" t="str">
        <f t="shared" si="9"/>
        <v/>
      </c>
      <c r="K53" s="254" t="str">
        <f t="shared" si="8"/>
        <v/>
      </c>
      <c r="L53" s="537" t="str">
        <f t="shared" si="10"/>
        <v/>
      </c>
      <c r="M53" s="546" t="s">
        <v>674</v>
      </c>
    </row>
    <row r="54" spans="2:13" x14ac:dyDescent="0.3">
      <c r="B54" s="291" t="s">
        <v>316</v>
      </c>
      <c r="C54" s="281" t="s">
        <v>53</v>
      </c>
      <c r="D54" s="292">
        <v>2600</v>
      </c>
      <c r="E54" s="293">
        <f t="shared" si="0"/>
        <v>0</v>
      </c>
      <c r="F54" s="249">
        <v>2600</v>
      </c>
      <c r="G54" s="250" t="str">
        <f t="shared" si="1"/>
        <v>Full Payment</v>
      </c>
      <c r="H54" s="251"/>
      <c r="I54" s="252">
        <f t="shared" si="7"/>
        <v>2600</v>
      </c>
      <c r="J54" s="253" t="str">
        <f t="shared" si="9"/>
        <v/>
      </c>
      <c r="K54" s="254" t="str">
        <f t="shared" si="8"/>
        <v/>
      </c>
      <c r="L54" s="537" t="str">
        <f t="shared" si="10"/>
        <v/>
      </c>
      <c r="M54" s="546" t="s">
        <v>674</v>
      </c>
    </row>
    <row r="55" spans="2:13" x14ac:dyDescent="0.3">
      <c r="B55" s="291" t="s">
        <v>342</v>
      </c>
      <c r="C55" s="281" t="s">
        <v>54</v>
      </c>
      <c r="D55" s="292"/>
      <c r="E55" s="293">
        <f t="shared" si="0"/>
        <v>2600</v>
      </c>
      <c r="F55" s="249">
        <v>2600</v>
      </c>
      <c r="G55" s="250" t="str">
        <f t="shared" si="1"/>
        <v>No Payment</v>
      </c>
      <c r="H55" s="251"/>
      <c r="I55" s="252" t="str">
        <f t="shared" si="7"/>
        <v/>
      </c>
      <c r="J55" s="253">
        <f t="shared" si="9"/>
        <v>0</v>
      </c>
      <c r="K55" s="254">
        <f t="shared" si="8"/>
        <v>0</v>
      </c>
      <c r="L55" s="537">
        <f t="shared" si="10"/>
        <v>0</v>
      </c>
      <c r="M55" s="546" t="s">
        <v>674</v>
      </c>
    </row>
    <row r="56" spans="2:13" x14ac:dyDescent="0.3">
      <c r="B56" s="291" t="s">
        <v>343</v>
      </c>
      <c r="C56" s="281" t="s">
        <v>55</v>
      </c>
      <c r="D56" s="292">
        <v>2600</v>
      </c>
      <c r="E56" s="293">
        <f t="shared" si="0"/>
        <v>0</v>
      </c>
      <c r="F56" s="249">
        <v>2600</v>
      </c>
      <c r="G56" s="250" t="str">
        <f t="shared" si="1"/>
        <v>Full Payment</v>
      </c>
      <c r="H56" s="251"/>
      <c r="I56" s="252">
        <f t="shared" si="7"/>
        <v>2600</v>
      </c>
      <c r="J56" s="253" t="str">
        <f t="shared" si="9"/>
        <v/>
      </c>
      <c r="K56" s="254" t="str">
        <f t="shared" si="8"/>
        <v/>
      </c>
      <c r="L56" s="537" t="str">
        <f t="shared" si="10"/>
        <v/>
      </c>
      <c r="M56" s="546" t="s">
        <v>674</v>
      </c>
    </row>
    <row r="57" spans="2:13" x14ac:dyDescent="0.3">
      <c r="B57" s="291" t="s">
        <v>344</v>
      </c>
      <c r="C57" s="281" t="s">
        <v>56</v>
      </c>
      <c r="D57" s="292">
        <v>2600</v>
      </c>
      <c r="E57" s="293">
        <f t="shared" si="0"/>
        <v>0</v>
      </c>
      <c r="F57" s="249">
        <v>2600</v>
      </c>
      <c r="G57" s="250" t="str">
        <f t="shared" si="1"/>
        <v>Full Payment</v>
      </c>
      <c r="H57" s="251"/>
      <c r="I57" s="252">
        <f t="shared" si="7"/>
        <v>2600</v>
      </c>
      <c r="J57" s="253" t="str">
        <f t="shared" si="9"/>
        <v/>
      </c>
      <c r="K57" s="254" t="str">
        <f t="shared" si="8"/>
        <v/>
      </c>
      <c r="L57" s="537" t="str">
        <f t="shared" si="10"/>
        <v/>
      </c>
      <c r="M57" s="546" t="s">
        <v>674</v>
      </c>
    </row>
    <row r="58" spans="2:13" x14ac:dyDescent="0.3">
      <c r="B58" s="291" t="s">
        <v>345</v>
      </c>
      <c r="C58" s="281" t="s">
        <v>57</v>
      </c>
      <c r="D58" s="292">
        <v>1500</v>
      </c>
      <c r="E58" s="293">
        <f t="shared" si="0"/>
        <v>1100</v>
      </c>
      <c r="F58" s="249">
        <v>2600</v>
      </c>
      <c r="G58" s="250" t="str">
        <f t="shared" si="1"/>
        <v>Part Payment</v>
      </c>
      <c r="H58" s="251"/>
      <c r="I58" s="252" t="str">
        <f t="shared" si="7"/>
        <v/>
      </c>
      <c r="J58" s="253">
        <f t="shared" si="9"/>
        <v>1500</v>
      </c>
      <c r="K58" s="254">
        <f t="shared" si="8"/>
        <v>1500</v>
      </c>
      <c r="L58" s="537" t="str">
        <f t="shared" si="10"/>
        <v/>
      </c>
      <c r="M58" s="546" t="s">
        <v>674</v>
      </c>
    </row>
    <row r="59" spans="2:13" x14ac:dyDescent="0.3">
      <c r="B59" s="291" t="s">
        <v>346</v>
      </c>
      <c r="C59" s="281" t="s">
        <v>58</v>
      </c>
      <c r="D59" s="292">
        <v>2600</v>
      </c>
      <c r="E59" s="293">
        <f t="shared" si="0"/>
        <v>0</v>
      </c>
      <c r="F59" s="249">
        <v>2600</v>
      </c>
      <c r="G59" s="250" t="str">
        <f t="shared" si="1"/>
        <v>Full Payment</v>
      </c>
      <c r="H59" s="251"/>
      <c r="I59" s="252">
        <f t="shared" si="7"/>
        <v>2600</v>
      </c>
      <c r="J59" s="253" t="str">
        <f t="shared" si="9"/>
        <v/>
      </c>
      <c r="K59" s="254" t="str">
        <f t="shared" si="8"/>
        <v/>
      </c>
      <c r="L59" s="537" t="str">
        <f t="shared" si="10"/>
        <v/>
      </c>
      <c r="M59" s="546" t="s">
        <v>674</v>
      </c>
    </row>
    <row r="60" spans="2:13" x14ac:dyDescent="0.3">
      <c r="B60" s="291" t="s">
        <v>347</v>
      </c>
      <c r="C60" s="281" t="s">
        <v>59</v>
      </c>
      <c r="D60" s="292">
        <v>1500</v>
      </c>
      <c r="E60" s="293">
        <f t="shared" si="0"/>
        <v>1100</v>
      </c>
      <c r="F60" s="249">
        <v>2600</v>
      </c>
      <c r="G60" s="250" t="str">
        <f t="shared" si="1"/>
        <v>Part Payment</v>
      </c>
      <c r="H60" s="251"/>
      <c r="I60" s="252" t="str">
        <f t="shared" si="7"/>
        <v/>
      </c>
      <c r="J60" s="253">
        <f t="shared" si="9"/>
        <v>1500</v>
      </c>
      <c r="K60" s="254">
        <f t="shared" si="8"/>
        <v>1500</v>
      </c>
      <c r="L60" s="537" t="str">
        <f t="shared" si="10"/>
        <v/>
      </c>
      <c r="M60" s="546" t="s">
        <v>674</v>
      </c>
    </row>
    <row r="61" spans="2:13" x14ac:dyDescent="0.3">
      <c r="B61" s="291" t="s">
        <v>348</v>
      </c>
      <c r="C61" s="281" t="s">
        <v>60</v>
      </c>
      <c r="D61" s="292"/>
      <c r="E61" s="293">
        <f t="shared" si="0"/>
        <v>2600</v>
      </c>
      <c r="F61" s="249">
        <v>2600</v>
      </c>
      <c r="G61" s="250" t="str">
        <f t="shared" si="1"/>
        <v>No Payment</v>
      </c>
      <c r="H61" s="251"/>
      <c r="I61" s="252" t="str">
        <f t="shared" si="7"/>
        <v/>
      </c>
      <c r="J61" s="253">
        <f t="shared" si="9"/>
        <v>0</v>
      </c>
      <c r="K61" s="254">
        <f t="shared" si="8"/>
        <v>0</v>
      </c>
      <c r="L61" s="537">
        <f t="shared" si="10"/>
        <v>0</v>
      </c>
      <c r="M61" s="546" t="s">
        <v>674</v>
      </c>
    </row>
    <row r="62" spans="2:13" x14ac:dyDescent="0.3">
      <c r="B62" s="291" t="s">
        <v>349</v>
      </c>
      <c r="C62" s="281" t="s">
        <v>61</v>
      </c>
      <c r="D62" s="292">
        <v>2600</v>
      </c>
      <c r="E62" s="293">
        <f t="shared" si="0"/>
        <v>0</v>
      </c>
      <c r="F62" s="249">
        <v>2600</v>
      </c>
      <c r="G62" s="250" t="str">
        <f t="shared" si="1"/>
        <v>Full Payment</v>
      </c>
      <c r="H62" s="251"/>
      <c r="I62" s="252">
        <f t="shared" si="7"/>
        <v>2600</v>
      </c>
      <c r="J62" s="253" t="str">
        <f t="shared" si="9"/>
        <v/>
      </c>
      <c r="K62" s="254" t="str">
        <f t="shared" si="8"/>
        <v/>
      </c>
      <c r="L62" s="537" t="str">
        <f t="shared" si="10"/>
        <v/>
      </c>
      <c r="M62" s="546" t="s">
        <v>674</v>
      </c>
    </row>
    <row r="63" spans="2:13" x14ac:dyDescent="0.3">
      <c r="B63" s="291" t="s">
        <v>350</v>
      </c>
      <c r="C63" s="281" t="s">
        <v>62</v>
      </c>
      <c r="D63" s="292">
        <v>2600</v>
      </c>
      <c r="E63" s="293">
        <f t="shared" si="0"/>
        <v>0</v>
      </c>
      <c r="F63" s="249">
        <v>2600</v>
      </c>
      <c r="G63" s="250" t="str">
        <f t="shared" si="1"/>
        <v>Full Payment</v>
      </c>
      <c r="H63" s="251"/>
      <c r="I63" s="252">
        <f t="shared" si="7"/>
        <v>2600</v>
      </c>
      <c r="J63" s="253" t="str">
        <f t="shared" si="9"/>
        <v/>
      </c>
      <c r="K63" s="254" t="str">
        <f t="shared" si="8"/>
        <v/>
      </c>
      <c r="L63" s="537" t="str">
        <f t="shared" si="10"/>
        <v/>
      </c>
      <c r="M63" s="546" t="s">
        <v>674</v>
      </c>
    </row>
    <row r="64" spans="2:13" x14ac:dyDescent="0.3">
      <c r="B64" s="291" t="s">
        <v>351</v>
      </c>
      <c r="C64" s="281" t="s">
        <v>63</v>
      </c>
      <c r="D64" s="292">
        <v>1600</v>
      </c>
      <c r="E64" s="293">
        <f t="shared" si="0"/>
        <v>1000</v>
      </c>
      <c r="F64" s="249">
        <v>2600</v>
      </c>
      <c r="G64" s="250" t="str">
        <f t="shared" si="1"/>
        <v>Part Payment</v>
      </c>
      <c r="H64" s="251"/>
      <c r="I64" s="252" t="str">
        <f t="shared" si="7"/>
        <v/>
      </c>
      <c r="J64" s="253">
        <f t="shared" si="9"/>
        <v>1600</v>
      </c>
      <c r="K64" s="254">
        <f t="shared" si="8"/>
        <v>1600</v>
      </c>
      <c r="L64" s="537" t="str">
        <f t="shared" si="10"/>
        <v/>
      </c>
      <c r="M64" s="546" t="s">
        <v>674</v>
      </c>
    </row>
    <row r="65" spans="2:13" x14ac:dyDescent="0.3">
      <c r="B65" s="291" t="s">
        <v>352</v>
      </c>
      <c r="C65" s="281" t="s">
        <v>64</v>
      </c>
      <c r="D65" s="292">
        <v>2600</v>
      </c>
      <c r="E65" s="293">
        <f t="shared" si="0"/>
        <v>0</v>
      </c>
      <c r="F65" s="249">
        <v>2600</v>
      </c>
      <c r="G65" s="250" t="str">
        <f t="shared" si="1"/>
        <v>Full Payment</v>
      </c>
      <c r="H65" s="251"/>
      <c r="I65" s="252">
        <f t="shared" si="7"/>
        <v>2600</v>
      </c>
      <c r="J65" s="253" t="str">
        <f t="shared" si="9"/>
        <v/>
      </c>
      <c r="K65" s="254" t="str">
        <f t="shared" si="8"/>
        <v/>
      </c>
      <c r="L65" s="537" t="str">
        <f t="shared" si="10"/>
        <v/>
      </c>
      <c r="M65" s="546" t="s">
        <v>674</v>
      </c>
    </row>
    <row r="66" spans="2:13" x14ac:dyDescent="0.3">
      <c r="B66" s="291" t="s">
        <v>353</v>
      </c>
      <c r="C66" s="281" t="s">
        <v>65</v>
      </c>
      <c r="D66" s="292">
        <v>2600</v>
      </c>
      <c r="E66" s="293">
        <f t="shared" si="0"/>
        <v>0</v>
      </c>
      <c r="F66" s="249">
        <v>2600</v>
      </c>
      <c r="G66" s="250" t="str">
        <f t="shared" si="1"/>
        <v>Full Payment</v>
      </c>
      <c r="H66" s="251"/>
      <c r="I66" s="252">
        <f t="shared" si="7"/>
        <v>2600</v>
      </c>
      <c r="J66" s="253" t="str">
        <f t="shared" si="9"/>
        <v/>
      </c>
      <c r="K66" s="254" t="str">
        <f t="shared" si="8"/>
        <v/>
      </c>
      <c r="L66" s="537" t="str">
        <f t="shared" si="10"/>
        <v/>
      </c>
      <c r="M66" s="546" t="s">
        <v>674</v>
      </c>
    </row>
    <row r="67" spans="2:13" x14ac:dyDescent="0.3">
      <c r="B67" s="291" t="s">
        <v>354</v>
      </c>
      <c r="C67" s="281" t="s">
        <v>66</v>
      </c>
      <c r="D67" s="292"/>
      <c r="E67" s="293">
        <f t="shared" si="0"/>
        <v>2600</v>
      </c>
      <c r="F67" s="249">
        <v>2600</v>
      </c>
      <c r="G67" s="250" t="str">
        <f t="shared" si="1"/>
        <v>No Payment</v>
      </c>
      <c r="H67" s="251"/>
      <c r="I67" s="252" t="str">
        <f t="shared" si="7"/>
        <v/>
      </c>
      <c r="J67" s="253">
        <f t="shared" si="9"/>
        <v>0</v>
      </c>
      <c r="K67" s="254">
        <f t="shared" si="8"/>
        <v>0</v>
      </c>
      <c r="L67" s="537">
        <f t="shared" si="10"/>
        <v>0</v>
      </c>
      <c r="M67" s="546" t="s">
        <v>674</v>
      </c>
    </row>
    <row r="68" spans="2:13" x14ac:dyDescent="0.3">
      <c r="B68" s="291" t="s">
        <v>355</v>
      </c>
      <c r="C68" s="281" t="s">
        <v>67</v>
      </c>
      <c r="D68" s="292"/>
      <c r="E68" s="293">
        <f t="shared" si="0"/>
        <v>2600</v>
      </c>
      <c r="F68" s="249">
        <v>2600</v>
      </c>
      <c r="G68" s="250" t="str">
        <f t="shared" si="1"/>
        <v>No Payment</v>
      </c>
      <c r="H68" s="251"/>
      <c r="I68" s="252" t="str">
        <f t="shared" si="7"/>
        <v/>
      </c>
      <c r="J68" s="253">
        <f t="shared" si="9"/>
        <v>0</v>
      </c>
      <c r="K68" s="254">
        <f t="shared" si="8"/>
        <v>0</v>
      </c>
      <c r="L68" s="537">
        <f t="shared" si="10"/>
        <v>0</v>
      </c>
      <c r="M68" s="546" t="s">
        <v>674</v>
      </c>
    </row>
    <row r="69" spans="2:13" x14ac:dyDescent="0.3">
      <c r="B69" s="291" t="s">
        <v>356</v>
      </c>
      <c r="C69" s="281" t="s">
        <v>68</v>
      </c>
      <c r="D69" s="297">
        <v>1500</v>
      </c>
      <c r="E69" s="293">
        <f t="shared" si="0"/>
        <v>1100</v>
      </c>
      <c r="F69" s="249">
        <v>2600</v>
      </c>
      <c r="G69" s="250" t="str">
        <f t="shared" si="1"/>
        <v>Part Payment</v>
      </c>
      <c r="H69" s="298"/>
      <c r="I69" s="252" t="str">
        <f t="shared" si="7"/>
        <v/>
      </c>
      <c r="J69" s="253">
        <f t="shared" si="9"/>
        <v>1500</v>
      </c>
      <c r="K69" s="254">
        <f t="shared" si="8"/>
        <v>1500</v>
      </c>
      <c r="L69" s="537" t="str">
        <f t="shared" si="10"/>
        <v/>
      </c>
      <c r="M69" s="546" t="s">
        <v>674</v>
      </c>
    </row>
    <row r="70" spans="2:13" ht="24.75" thickBot="1" x14ac:dyDescent="0.6">
      <c r="B70" s="541"/>
      <c r="C70" s="601" t="s">
        <v>610</v>
      </c>
      <c r="D70" s="299">
        <f>SUM(D26:D69)</f>
        <v>78500</v>
      </c>
      <c r="E70" s="261">
        <f>SUM(E26:E69)</f>
        <v>35900</v>
      </c>
      <c r="F70" s="262">
        <f>SUM(F26:F69)</f>
        <v>114400</v>
      </c>
      <c r="G70" s="263"/>
      <c r="H70" s="264"/>
      <c r="I70" s="300">
        <f>COUNTIFS(I26:I69,2600)</f>
        <v>22</v>
      </c>
      <c r="J70" s="301">
        <f>SUM(J26:J69)</f>
        <v>21300</v>
      </c>
      <c r="K70" s="267">
        <f>COUNTIFS(K26:K69,"&lt;2600",K26:K69,"&lt;&gt;0")</f>
        <v>13</v>
      </c>
      <c r="L70" s="538">
        <f>COUNTIF(L26:L69,0)</f>
        <v>9</v>
      </c>
      <c r="M70" s="547"/>
    </row>
    <row r="71" spans="2:13" ht="24.75" customHeight="1" thickTop="1" x14ac:dyDescent="0.25">
      <c r="B71" s="559"/>
      <c r="C71" s="559"/>
      <c r="D71" s="561"/>
      <c r="E71" s="563">
        <f>F73-D73</f>
        <v>0</v>
      </c>
      <c r="F71" s="565"/>
      <c r="G71" s="567"/>
      <c r="H71" s="569"/>
      <c r="I71" s="572" t="str">
        <f t="shared" ref="I71:I73" si="11">IF(OR(D71=1600,D71=2600),D71,"")</f>
        <v/>
      </c>
      <c r="J71" s="567"/>
      <c r="K71" s="567"/>
      <c r="L71" s="567"/>
      <c r="M71" s="574"/>
    </row>
    <row r="72" spans="2:13" ht="24" customHeight="1" thickBot="1" x14ac:dyDescent="0.3">
      <c r="B72" s="597"/>
      <c r="C72" s="559"/>
      <c r="D72" s="562"/>
      <c r="E72" s="564"/>
      <c r="F72" s="566"/>
      <c r="G72" s="559"/>
      <c r="H72" s="570"/>
      <c r="I72" s="573"/>
      <c r="J72" s="559"/>
      <c r="K72" s="559"/>
      <c r="L72" s="559"/>
      <c r="M72" s="575"/>
    </row>
    <row r="73" spans="2:13" ht="20.25" customHeight="1" thickTop="1" thickBot="1" x14ac:dyDescent="0.3">
      <c r="B73" s="588" t="s">
        <v>264</v>
      </c>
      <c r="C73" s="597"/>
      <c r="D73" s="604"/>
      <c r="E73" s="605"/>
      <c r="F73" s="606"/>
      <c r="G73" s="597"/>
      <c r="H73" s="598"/>
      <c r="I73" s="599"/>
      <c r="J73" s="597"/>
      <c r="K73" s="597"/>
      <c r="L73" s="597"/>
      <c r="M73" s="600"/>
    </row>
    <row r="74" spans="2:13" ht="21" thickTop="1" x14ac:dyDescent="0.3">
      <c r="B74" s="268" t="s">
        <v>287</v>
      </c>
      <c r="C74" s="602" t="s">
        <v>69</v>
      </c>
      <c r="D74" s="269"/>
      <c r="E74" s="284">
        <f t="shared" si="0"/>
        <v>2600</v>
      </c>
      <c r="F74" s="285">
        <v>2600</v>
      </c>
      <c r="G74" s="286" t="str">
        <f t="shared" ref="G74:G136" si="12">IF(D74=0,"No Payment",IF(D74&lt;F74,"Part Payment","Full Payment"))</f>
        <v>No Payment</v>
      </c>
      <c r="H74" s="287"/>
      <c r="I74" s="590" t="str">
        <f t="shared" ref="I74:I136" si="13">IF(D74&gt;=2600,2600,"")</f>
        <v/>
      </c>
      <c r="J74" s="603">
        <f>IF(D74&lt;2600,D74,"")</f>
        <v>0</v>
      </c>
      <c r="K74" s="560">
        <f t="shared" ref="K74:K136" si="14">IF(D74&lt;2600,D74,"")</f>
        <v>0</v>
      </c>
      <c r="L74" s="592">
        <f>IF(G74="No Payment",0,"")</f>
        <v>0</v>
      </c>
      <c r="M74" s="548" t="s">
        <v>675</v>
      </c>
    </row>
    <row r="75" spans="2:13" x14ac:dyDescent="0.3">
      <c r="B75" s="268" t="s">
        <v>289</v>
      </c>
      <c r="C75" s="259" t="s">
        <v>70</v>
      </c>
      <c r="D75" s="305">
        <v>2600</v>
      </c>
      <c r="E75" s="293">
        <f t="shared" ref="E75:E132" si="15">F75-D75</f>
        <v>0</v>
      </c>
      <c r="F75" s="249">
        <v>2600</v>
      </c>
      <c r="G75" s="250" t="str">
        <f t="shared" si="12"/>
        <v>Full Payment</v>
      </c>
      <c r="H75" s="251"/>
      <c r="I75" s="252">
        <f t="shared" si="13"/>
        <v>2600</v>
      </c>
      <c r="J75" s="253" t="str">
        <f t="shared" ref="J75:J138" si="16">IF(D75&lt;2600,D75,"")</f>
        <v/>
      </c>
      <c r="K75" s="254" t="str">
        <f t="shared" si="14"/>
        <v/>
      </c>
      <c r="L75" s="537" t="str">
        <f t="shared" ref="L75:L137" si="17">IF(G75="No Payment",0,"")</f>
        <v/>
      </c>
      <c r="M75" s="546" t="s">
        <v>675</v>
      </c>
    </row>
    <row r="76" spans="2:13" x14ac:dyDescent="0.3">
      <c r="B76" s="268" t="s">
        <v>290</v>
      </c>
      <c r="C76" s="259" t="s">
        <v>71</v>
      </c>
      <c r="D76" s="305">
        <v>2000</v>
      </c>
      <c r="E76" s="293">
        <f t="shared" si="15"/>
        <v>600</v>
      </c>
      <c r="F76" s="249">
        <v>2600</v>
      </c>
      <c r="G76" s="250" t="str">
        <f t="shared" si="12"/>
        <v>Part Payment</v>
      </c>
      <c r="H76" s="251"/>
      <c r="I76" s="252" t="str">
        <f t="shared" si="13"/>
        <v/>
      </c>
      <c r="J76" s="253">
        <f t="shared" si="16"/>
        <v>2000</v>
      </c>
      <c r="K76" s="254">
        <f t="shared" si="14"/>
        <v>2000</v>
      </c>
      <c r="L76" s="537" t="str">
        <f t="shared" si="17"/>
        <v/>
      </c>
      <c r="M76" s="546" t="s">
        <v>675</v>
      </c>
    </row>
    <row r="77" spans="2:13" x14ac:dyDescent="0.3">
      <c r="B77" s="268" t="s">
        <v>291</v>
      </c>
      <c r="C77" s="259" t="s">
        <v>72</v>
      </c>
      <c r="D77" s="305"/>
      <c r="E77" s="293">
        <f t="shared" si="15"/>
        <v>2600</v>
      </c>
      <c r="F77" s="249">
        <v>2600</v>
      </c>
      <c r="G77" s="250" t="str">
        <f t="shared" si="12"/>
        <v>No Payment</v>
      </c>
      <c r="H77" s="251"/>
      <c r="I77" s="252" t="str">
        <f t="shared" si="13"/>
        <v/>
      </c>
      <c r="J77" s="253">
        <f t="shared" si="16"/>
        <v>0</v>
      </c>
      <c r="K77" s="254">
        <f t="shared" si="14"/>
        <v>0</v>
      </c>
      <c r="L77" s="537">
        <f t="shared" si="17"/>
        <v>0</v>
      </c>
      <c r="M77" s="546" t="s">
        <v>675</v>
      </c>
    </row>
    <row r="78" spans="2:13" x14ac:dyDescent="0.3">
      <c r="B78" s="268" t="s">
        <v>292</v>
      </c>
      <c r="C78" s="259" t="s">
        <v>73</v>
      </c>
      <c r="D78" s="305">
        <v>1700</v>
      </c>
      <c r="E78" s="293">
        <f t="shared" si="15"/>
        <v>900</v>
      </c>
      <c r="F78" s="249">
        <v>2600</v>
      </c>
      <c r="G78" s="250" t="str">
        <f t="shared" si="12"/>
        <v>Part Payment</v>
      </c>
      <c r="H78" s="251"/>
      <c r="I78" s="252" t="str">
        <f t="shared" si="13"/>
        <v/>
      </c>
      <c r="J78" s="253">
        <f t="shared" si="16"/>
        <v>1700</v>
      </c>
      <c r="K78" s="254">
        <f t="shared" si="14"/>
        <v>1700</v>
      </c>
      <c r="L78" s="537" t="str">
        <f t="shared" si="17"/>
        <v/>
      </c>
      <c r="M78" s="546" t="s">
        <v>675</v>
      </c>
    </row>
    <row r="79" spans="2:13" x14ac:dyDescent="0.3">
      <c r="B79" s="268" t="s">
        <v>293</v>
      </c>
      <c r="C79" s="259" t="s">
        <v>74</v>
      </c>
      <c r="D79" s="305">
        <v>2600</v>
      </c>
      <c r="E79" s="293">
        <f t="shared" si="15"/>
        <v>0</v>
      </c>
      <c r="F79" s="249">
        <v>2600</v>
      </c>
      <c r="G79" s="250" t="str">
        <f t="shared" si="12"/>
        <v>Full Payment</v>
      </c>
      <c r="H79" s="251"/>
      <c r="I79" s="252">
        <f t="shared" si="13"/>
        <v>2600</v>
      </c>
      <c r="J79" s="253" t="str">
        <f t="shared" si="16"/>
        <v/>
      </c>
      <c r="K79" s="254" t="str">
        <f t="shared" si="14"/>
        <v/>
      </c>
      <c r="L79" s="537" t="str">
        <f t="shared" si="17"/>
        <v/>
      </c>
      <c r="M79" s="546" t="s">
        <v>675</v>
      </c>
    </row>
    <row r="80" spans="2:13" x14ac:dyDescent="0.3">
      <c r="B80" s="268" t="s">
        <v>294</v>
      </c>
      <c r="C80" s="259" t="s">
        <v>75</v>
      </c>
      <c r="D80" s="305">
        <v>1600</v>
      </c>
      <c r="E80" s="293">
        <f t="shared" si="15"/>
        <v>1000</v>
      </c>
      <c r="F80" s="249">
        <v>2600</v>
      </c>
      <c r="G80" s="250" t="str">
        <f t="shared" si="12"/>
        <v>Part Payment</v>
      </c>
      <c r="H80" s="251"/>
      <c r="I80" s="252" t="str">
        <f t="shared" si="13"/>
        <v/>
      </c>
      <c r="J80" s="253">
        <f t="shared" si="16"/>
        <v>1600</v>
      </c>
      <c r="K80" s="254">
        <f t="shared" si="14"/>
        <v>1600</v>
      </c>
      <c r="L80" s="537" t="str">
        <f t="shared" si="17"/>
        <v/>
      </c>
      <c r="M80" s="546" t="s">
        <v>675</v>
      </c>
    </row>
    <row r="81" spans="2:13" x14ac:dyDescent="0.3">
      <c r="B81" s="268" t="s">
        <v>295</v>
      </c>
      <c r="C81" s="259" t="s">
        <v>76</v>
      </c>
      <c r="D81" s="305">
        <v>2600</v>
      </c>
      <c r="E81" s="293">
        <f t="shared" si="15"/>
        <v>0</v>
      </c>
      <c r="F81" s="249">
        <v>2600</v>
      </c>
      <c r="G81" s="250" t="str">
        <f t="shared" si="12"/>
        <v>Full Payment</v>
      </c>
      <c r="H81" s="251"/>
      <c r="I81" s="252">
        <f t="shared" si="13"/>
        <v>2600</v>
      </c>
      <c r="J81" s="253" t="str">
        <f t="shared" si="16"/>
        <v/>
      </c>
      <c r="K81" s="254" t="str">
        <f t="shared" si="14"/>
        <v/>
      </c>
      <c r="L81" s="537" t="str">
        <f t="shared" si="17"/>
        <v/>
      </c>
      <c r="M81" s="546" t="s">
        <v>675</v>
      </c>
    </row>
    <row r="82" spans="2:13" x14ac:dyDescent="0.3">
      <c r="B82" s="268" t="s">
        <v>296</v>
      </c>
      <c r="C82" s="306" t="s">
        <v>77</v>
      </c>
      <c r="D82" s="305">
        <v>2600</v>
      </c>
      <c r="E82" s="293">
        <f>F82-D82</f>
        <v>0</v>
      </c>
      <c r="F82" s="249">
        <v>2600</v>
      </c>
      <c r="G82" s="250" t="str">
        <f t="shared" si="12"/>
        <v>Full Payment</v>
      </c>
      <c r="H82" s="251"/>
      <c r="I82" s="252">
        <f t="shared" si="13"/>
        <v>2600</v>
      </c>
      <c r="J82" s="253" t="str">
        <f t="shared" si="16"/>
        <v/>
      </c>
      <c r="K82" s="254" t="str">
        <f t="shared" si="14"/>
        <v/>
      </c>
      <c r="L82" s="537" t="str">
        <f t="shared" si="17"/>
        <v/>
      </c>
      <c r="M82" s="546" t="s">
        <v>675</v>
      </c>
    </row>
    <row r="83" spans="2:13" x14ac:dyDescent="0.3">
      <c r="B83" s="268" t="s">
        <v>297</v>
      </c>
      <c r="C83" s="306" t="s">
        <v>78</v>
      </c>
      <c r="D83" s="305">
        <v>2585</v>
      </c>
      <c r="E83" s="293">
        <f t="shared" si="15"/>
        <v>15</v>
      </c>
      <c r="F83" s="249">
        <v>2600</v>
      </c>
      <c r="G83" s="250" t="str">
        <f t="shared" si="12"/>
        <v>Part Payment</v>
      </c>
      <c r="H83" s="251"/>
      <c r="I83" s="252" t="str">
        <f t="shared" si="13"/>
        <v/>
      </c>
      <c r="J83" s="253">
        <f t="shared" si="16"/>
        <v>2585</v>
      </c>
      <c r="K83" s="254">
        <f t="shared" si="14"/>
        <v>2585</v>
      </c>
      <c r="L83" s="537" t="str">
        <f t="shared" si="17"/>
        <v/>
      </c>
      <c r="M83" s="546" t="s">
        <v>675</v>
      </c>
    </row>
    <row r="84" spans="2:13" x14ac:dyDescent="0.3">
      <c r="B84" s="268" t="s">
        <v>298</v>
      </c>
      <c r="C84" s="306" t="s">
        <v>79</v>
      </c>
      <c r="D84" s="305">
        <v>2400</v>
      </c>
      <c r="E84" s="293">
        <f t="shared" si="15"/>
        <v>200</v>
      </c>
      <c r="F84" s="249">
        <v>2600</v>
      </c>
      <c r="G84" s="250" t="str">
        <f t="shared" si="12"/>
        <v>Part Payment</v>
      </c>
      <c r="H84" s="251"/>
      <c r="I84" s="252" t="str">
        <f t="shared" si="13"/>
        <v/>
      </c>
      <c r="J84" s="253">
        <f t="shared" si="16"/>
        <v>2400</v>
      </c>
      <c r="K84" s="254">
        <f t="shared" si="14"/>
        <v>2400</v>
      </c>
      <c r="L84" s="537" t="str">
        <f t="shared" si="17"/>
        <v/>
      </c>
      <c r="M84" s="546" t="s">
        <v>675</v>
      </c>
    </row>
    <row r="85" spans="2:13" x14ac:dyDescent="0.3">
      <c r="B85" s="268" t="s">
        <v>299</v>
      </c>
      <c r="C85" s="306" t="s">
        <v>80</v>
      </c>
      <c r="D85" s="305">
        <v>1500</v>
      </c>
      <c r="E85" s="293">
        <f t="shared" si="15"/>
        <v>1100</v>
      </c>
      <c r="F85" s="249">
        <v>2600</v>
      </c>
      <c r="G85" s="250" t="str">
        <f t="shared" si="12"/>
        <v>Part Payment</v>
      </c>
      <c r="H85" s="251"/>
      <c r="I85" s="252" t="str">
        <f t="shared" si="13"/>
        <v/>
      </c>
      <c r="J85" s="253">
        <f t="shared" si="16"/>
        <v>1500</v>
      </c>
      <c r="K85" s="254">
        <f t="shared" si="14"/>
        <v>1500</v>
      </c>
      <c r="L85" s="537" t="str">
        <f t="shared" si="17"/>
        <v/>
      </c>
      <c r="M85" s="546" t="s">
        <v>675</v>
      </c>
    </row>
    <row r="86" spans="2:13" x14ac:dyDescent="0.3">
      <c r="B86" s="268" t="s">
        <v>300</v>
      </c>
      <c r="C86" s="306" t="s">
        <v>81</v>
      </c>
      <c r="D86" s="305">
        <v>2600</v>
      </c>
      <c r="E86" s="293">
        <f t="shared" si="15"/>
        <v>0</v>
      </c>
      <c r="F86" s="249">
        <v>2600</v>
      </c>
      <c r="G86" s="250" t="str">
        <f t="shared" si="12"/>
        <v>Full Payment</v>
      </c>
      <c r="H86" s="251" t="s">
        <v>531</v>
      </c>
      <c r="I86" s="252">
        <f t="shared" si="13"/>
        <v>2600</v>
      </c>
      <c r="J86" s="253" t="str">
        <f t="shared" si="16"/>
        <v/>
      </c>
      <c r="K86" s="254" t="str">
        <f t="shared" si="14"/>
        <v/>
      </c>
      <c r="L86" s="537" t="str">
        <f t="shared" si="17"/>
        <v/>
      </c>
      <c r="M86" s="546" t="s">
        <v>675</v>
      </c>
    </row>
    <row r="87" spans="2:13" x14ac:dyDescent="0.3">
      <c r="B87" s="268" t="s">
        <v>301</v>
      </c>
      <c r="C87" s="306" t="s">
        <v>82</v>
      </c>
      <c r="D87" s="305">
        <v>2600</v>
      </c>
      <c r="E87" s="293">
        <f t="shared" si="15"/>
        <v>0</v>
      </c>
      <c r="F87" s="249">
        <v>2600</v>
      </c>
      <c r="G87" s="250" t="str">
        <f t="shared" si="12"/>
        <v>Full Payment</v>
      </c>
      <c r="H87" s="251" t="s">
        <v>531</v>
      </c>
      <c r="I87" s="252">
        <f t="shared" si="13"/>
        <v>2600</v>
      </c>
      <c r="J87" s="253" t="str">
        <f t="shared" si="16"/>
        <v/>
      </c>
      <c r="K87" s="254" t="str">
        <f>IF(D87&lt;2600,D87,"")</f>
        <v/>
      </c>
      <c r="L87" s="537" t="str">
        <f t="shared" si="17"/>
        <v/>
      </c>
      <c r="M87" s="546" t="s">
        <v>675</v>
      </c>
    </row>
    <row r="88" spans="2:13" x14ac:dyDescent="0.3">
      <c r="B88" s="268" t="s">
        <v>302</v>
      </c>
      <c r="C88" s="306" t="s">
        <v>83</v>
      </c>
      <c r="D88" s="305">
        <v>2600</v>
      </c>
      <c r="E88" s="293">
        <f t="shared" si="15"/>
        <v>0</v>
      </c>
      <c r="F88" s="249">
        <v>2600</v>
      </c>
      <c r="G88" s="250" t="str">
        <f t="shared" si="12"/>
        <v>Full Payment</v>
      </c>
      <c r="H88" s="251"/>
      <c r="I88" s="252">
        <f t="shared" si="13"/>
        <v>2600</v>
      </c>
      <c r="J88" s="253" t="str">
        <f t="shared" si="16"/>
        <v/>
      </c>
      <c r="K88" s="254" t="str">
        <f t="shared" si="14"/>
        <v/>
      </c>
      <c r="L88" s="537" t="str">
        <f t="shared" si="17"/>
        <v/>
      </c>
      <c r="M88" s="546" t="s">
        <v>675</v>
      </c>
    </row>
    <row r="89" spans="2:13" x14ac:dyDescent="0.3">
      <c r="B89" s="268" t="s">
        <v>303</v>
      </c>
      <c r="C89" s="306" t="s">
        <v>84</v>
      </c>
      <c r="D89" s="305">
        <v>2600</v>
      </c>
      <c r="E89" s="293">
        <f t="shared" si="15"/>
        <v>0</v>
      </c>
      <c r="F89" s="249">
        <v>2600</v>
      </c>
      <c r="G89" s="250" t="str">
        <f t="shared" si="12"/>
        <v>Full Payment</v>
      </c>
      <c r="H89" s="251" t="s">
        <v>531</v>
      </c>
      <c r="I89" s="252">
        <f t="shared" si="13"/>
        <v>2600</v>
      </c>
      <c r="J89" s="253" t="str">
        <f t="shared" si="16"/>
        <v/>
      </c>
      <c r="K89" s="254" t="str">
        <f t="shared" si="14"/>
        <v/>
      </c>
      <c r="L89" s="537" t="str">
        <f t="shared" si="17"/>
        <v/>
      </c>
      <c r="M89" s="546" t="s">
        <v>675</v>
      </c>
    </row>
    <row r="90" spans="2:13" x14ac:dyDescent="0.3">
      <c r="B90" s="268" t="s">
        <v>304</v>
      </c>
      <c r="C90" s="306" t="s">
        <v>85</v>
      </c>
      <c r="D90" s="305">
        <v>2600</v>
      </c>
      <c r="E90" s="293">
        <f t="shared" si="15"/>
        <v>0</v>
      </c>
      <c r="F90" s="249">
        <v>2600</v>
      </c>
      <c r="G90" s="250" t="str">
        <f t="shared" si="12"/>
        <v>Full Payment</v>
      </c>
      <c r="H90" s="251"/>
      <c r="I90" s="252">
        <f t="shared" si="13"/>
        <v>2600</v>
      </c>
      <c r="J90" s="253" t="str">
        <f t="shared" si="16"/>
        <v/>
      </c>
      <c r="K90" s="254" t="str">
        <f t="shared" si="14"/>
        <v/>
      </c>
      <c r="L90" s="537" t="str">
        <f t="shared" si="17"/>
        <v/>
      </c>
      <c r="M90" s="546" t="s">
        <v>675</v>
      </c>
    </row>
    <row r="91" spans="2:13" x14ac:dyDescent="0.3">
      <c r="B91" s="268" t="s">
        <v>305</v>
      </c>
      <c r="C91" s="306" t="s">
        <v>86</v>
      </c>
      <c r="D91" s="305">
        <v>2600</v>
      </c>
      <c r="E91" s="293">
        <f t="shared" si="15"/>
        <v>0</v>
      </c>
      <c r="F91" s="249">
        <v>2600</v>
      </c>
      <c r="G91" s="250" t="str">
        <f t="shared" si="12"/>
        <v>Full Payment</v>
      </c>
      <c r="H91" s="251"/>
      <c r="I91" s="252">
        <f t="shared" si="13"/>
        <v>2600</v>
      </c>
      <c r="J91" s="253" t="str">
        <f t="shared" si="16"/>
        <v/>
      </c>
      <c r="K91" s="254" t="str">
        <f t="shared" si="14"/>
        <v/>
      </c>
      <c r="L91" s="537" t="str">
        <f t="shared" si="17"/>
        <v/>
      </c>
      <c r="M91" s="546" t="s">
        <v>675</v>
      </c>
    </row>
    <row r="92" spans="2:13" x14ac:dyDescent="0.3">
      <c r="B92" s="268" t="s">
        <v>306</v>
      </c>
      <c r="C92" s="306" t="s">
        <v>87</v>
      </c>
      <c r="D92" s="305">
        <v>2000</v>
      </c>
      <c r="E92" s="293">
        <f t="shared" si="15"/>
        <v>600</v>
      </c>
      <c r="F92" s="249">
        <v>2600</v>
      </c>
      <c r="G92" s="250" t="str">
        <f t="shared" si="12"/>
        <v>Part Payment</v>
      </c>
      <c r="H92" s="251"/>
      <c r="I92" s="252" t="str">
        <f t="shared" si="13"/>
        <v/>
      </c>
      <c r="J92" s="253">
        <f t="shared" si="16"/>
        <v>2000</v>
      </c>
      <c r="K92" s="254">
        <f t="shared" si="14"/>
        <v>2000</v>
      </c>
      <c r="L92" s="537" t="str">
        <f t="shared" si="17"/>
        <v/>
      </c>
      <c r="M92" s="546" t="s">
        <v>675</v>
      </c>
    </row>
    <row r="93" spans="2:13" x14ac:dyDescent="0.3">
      <c r="B93" s="268" t="s">
        <v>307</v>
      </c>
      <c r="C93" s="259" t="s">
        <v>88</v>
      </c>
      <c r="D93" s="305">
        <v>2600</v>
      </c>
      <c r="E93" s="293">
        <f t="shared" si="15"/>
        <v>0</v>
      </c>
      <c r="F93" s="249">
        <v>2600</v>
      </c>
      <c r="G93" s="250" t="str">
        <f t="shared" si="12"/>
        <v>Full Payment</v>
      </c>
      <c r="H93" s="251"/>
      <c r="I93" s="252">
        <f t="shared" si="13"/>
        <v>2600</v>
      </c>
      <c r="J93" s="253" t="str">
        <f t="shared" si="16"/>
        <v/>
      </c>
      <c r="K93" s="254" t="str">
        <f t="shared" si="14"/>
        <v/>
      </c>
      <c r="L93" s="537" t="str">
        <f t="shared" si="17"/>
        <v/>
      </c>
      <c r="M93" s="546" t="s">
        <v>675</v>
      </c>
    </row>
    <row r="94" spans="2:13" x14ac:dyDescent="0.3">
      <c r="B94" s="268" t="s">
        <v>308</v>
      </c>
      <c r="C94" s="259" t="s">
        <v>89</v>
      </c>
      <c r="D94" s="305">
        <v>2600</v>
      </c>
      <c r="E94" s="293">
        <f t="shared" si="15"/>
        <v>0</v>
      </c>
      <c r="F94" s="249">
        <v>2600</v>
      </c>
      <c r="G94" s="250" t="str">
        <f t="shared" si="12"/>
        <v>Full Payment</v>
      </c>
      <c r="H94" s="251"/>
      <c r="I94" s="252">
        <f t="shared" si="13"/>
        <v>2600</v>
      </c>
      <c r="J94" s="253" t="str">
        <f t="shared" si="16"/>
        <v/>
      </c>
      <c r="K94" s="254" t="str">
        <f t="shared" si="14"/>
        <v/>
      </c>
      <c r="L94" s="537" t="str">
        <f t="shared" si="17"/>
        <v/>
      </c>
      <c r="M94" s="546" t="s">
        <v>675</v>
      </c>
    </row>
    <row r="95" spans="2:13" x14ac:dyDescent="0.3">
      <c r="B95" s="268" t="s">
        <v>309</v>
      </c>
      <c r="C95" s="259" t="s">
        <v>90</v>
      </c>
      <c r="D95" s="305">
        <v>2600</v>
      </c>
      <c r="E95" s="293">
        <f t="shared" si="15"/>
        <v>0</v>
      </c>
      <c r="F95" s="249">
        <v>2600</v>
      </c>
      <c r="G95" s="250" t="str">
        <f t="shared" si="12"/>
        <v>Full Payment</v>
      </c>
      <c r="H95" s="251"/>
      <c r="I95" s="252">
        <f t="shared" si="13"/>
        <v>2600</v>
      </c>
      <c r="J95" s="253" t="str">
        <f t="shared" si="16"/>
        <v/>
      </c>
      <c r="K95" s="254" t="str">
        <f t="shared" si="14"/>
        <v/>
      </c>
      <c r="L95" s="537" t="str">
        <f t="shared" si="17"/>
        <v/>
      </c>
      <c r="M95" s="546" t="s">
        <v>675</v>
      </c>
    </row>
    <row r="96" spans="2:13" x14ac:dyDescent="0.3">
      <c r="B96" s="268" t="s">
        <v>310</v>
      </c>
      <c r="C96" s="259" t="s">
        <v>91</v>
      </c>
      <c r="D96" s="305">
        <v>2600</v>
      </c>
      <c r="E96" s="293">
        <f t="shared" si="15"/>
        <v>0</v>
      </c>
      <c r="F96" s="249">
        <v>2600</v>
      </c>
      <c r="G96" s="250" t="str">
        <f t="shared" si="12"/>
        <v>Full Payment</v>
      </c>
      <c r="H96" s="251"/>
      <c r="I96" s="252">
        <f t="shared" si="13"/>
        <v>2600</v>
      </c>
      <c r="J96" s="253" t="str">
        <f t="shared" si="16"/>
        <v/>
      </c>
      <c r="K96" s="254" t="str">
        <f t="shared" si="14"/>
        <v/>
      </c>
      <c r="L96" s="537" t="str">
        <f t="shared" si="17"/>
        <v/>
      </c>
      <c r="M96" s="546" t="s">
        <v>675</v>
      </c>
    </row>
    <row r="97" spans="2:13" x14ac:dyDescent="0.3">
      <c r="B97" s="268" t="s">
        <v>311</v>
      </c>
      <c r="C97" s="259" t="s">
        <v>92</v>
      </c>
      <c r="D97" s="305">
        <v>2000</v>
      </c>
      <c r="E97" s="293">
        <f t="shared" si="15"/>
        <v>600</v>
      </c>
      <c r="F97" s="249">
        <v>2600</v>
      </c>
      <c r="G97" s="250" t="str">
        <f t="shared" si="12"/>
        <v>Part Payment</v>
      </c>
      <c r="H97" s="251"/>
      <c r="I97" s="252" t="str">
        <f t="shared" si="13"/>
        <v/>
      </c>
      <c r="J97" s="253">
        <f t="shared" si="16"/>
        <v>2000</v>
      </c>
      <c r="K97" s="254">
        <f t="shared" si="14"/>
        <v>2000</v>
      </c>
      <c r="L97" s="537" t="str">
        <f t="shared" si="17"/>
        <v/>
      </c>
      <c r="M97" s="546" t="s">
        <v>675</v>
      </c>
    </row>
    <row r="98" spans="2:13" x14ac:dyDescent="0.3">
      <c r="B98" s="268" t="s">
        <v>312</v>
      </c>
      <c r="C98" s="259" t="s">
        <v>93</v>
      </c>
      <c r="D98" s="305">
        <v>2600</v>
      </c>
      <c r="E98" s="293">
        <f t="shared" si="15"/>
        <v>0</v>
      </c>
      <c r="F98" s="249">
        <v>2600</v>
      </c>
      <c r="G98" s="250" t="str">
        <f t="shared" si="12"/>
        <v>Full Payment</v>
      </c>
      <c r="H98" s="251"/>
      <c r="I98" s="252">
        <f t="shared" si="13"/>
        <v>2600</v>
      </c>
      <c r="J98" s="253" t="str">
        <f t="shared" si="16"/>
        <v/>
      </c>
      <c r="K98" s="254" t="str">
        <f t="shared" si="14"/>
        <v/>
      </c>
      <c r="L98" s="537" t="str">
        <f t="shared" si="17"/>
        <v/>
      </c>
      <c r="M98" s="546" t="s">
        <v>675</v>
      </c>
    </row>
    <row r="99" spans="2:13" x14ac:dyDescent="0.3">
      <c r="B99" s="268" t="s">
        <v>313</v>
      </c>
      <c r="C99" s="259" t="s">
        <v>94</v>
      </c>
      <c r="D99" s="305">
        <v>2600</v>
      </c>
      <c r="E99" s="293">
        <f t="shared" si="15"/>
        <v>0</v>
      </c>
      <c r="F99" s="249">
        <v>2600</v>
      </c>
      <c r="G99" s="250" t="str">
        <f t="shared" si="12"/>
        <v>Full Payment</v>
      </c>
      <c r="H99" s="251"/>
      <c r="I99" s="252">
        <f t="shared" si="13"/>
        <v>2600</v>
      </c>
      <c r="J99" s="253" t="str">
        <f t="shared" si="16"/>
        <v/>
      </c>
      <c r="K99" s="254" t="str">
        <f t="shared" si="14"/>
        <v/>
      </c>
      <c r="L99" s="537" t="str">
        <f t="shared" si="17"/>
        <v/>
      </c>
      <c r="M99" s="546" t="s">
        <v>675</v>
      </c>
    </row>
    <row r="100" spans="2:13" x14ac:dyDescent="0.3">
      <c r="B100" s="268" t="s">
        <v>314</v>
      </c>
      <c r="C100" s="259" t="s">
        <v>95</v>
      </c>
      <c r="D100" s="305">
        <v>2500</v>
      </c>
      <c r="E100" s="293">
        <f t="shared" si="15"/>
        <v>100</v>
      </c>
      <c r="F100" s="249">
        <v>2600</v>
      </c>
      <c r="G100" s="250" t="str">
        <f t="shared" si="12"/>
        <v>Part Payment</v>
      </c>
      <c r="H100" s="251"/>
      <c r="I100" s="252" t="str">
        <f t="shared" si="13"/>
        <v/>
      </c>
      <c r="J100" s="253">
        <f t="shared" si="16"/>
        <v>2500</v>
      </c>
      <c r="K100" s="254">
        <f t="shared" si="14"/>
        <v>2500</v>
      </c>
      <c r="L100" s="537" t="str">
        <f t="shared" si="17"/>
        <v/>
      </c>
      <c r="M100" s="546" t="s">
        <v>675</v>
      </c>
    </row>
    <row r="101" spans="2:13" x14ac:dyDescent="0.3">
      <c r="B101" s="268" t="s">
        <v>315</v>
      </c>
      <c r="C101" s="259" t="s">
        <v>96</v>
      </c>
      <c r="D101" s="305">
        <v>2600</v>
      </c>
      <c r="E101" s="293">
        <f t="shared" si="15"/>
        <v>0</v>
      </c>
      <c r="F101" s="249">
        <v>2600</v>
      </c>
      <c r="G101" s="250" t="str">
        <f t="shared" si="12"/>
        <v>Full Payment</v>
      </c>
      <c r="H101" s="251"/>
      <c r="I101" s="252">
        <f t="shared" si="13"/>
        <v>2600</v>
      </c>
      <c r="J101" s="253" t="str">
        <f t="shared" si="16"/>
        <v/>
      </c>
      <c r="K101" s="254" t="str">
        <f t="shared" si="14"/>
        <v/>
      </c>
      <c r="L101" s="537" t="str">
        <f t="shared" si="17"/>
        <v/>
      </c>
      <c r="M101" s="546" t="s">
        <v>675</v>
      </c>
    </row>
    <row r="102" spans="2:13" x14ac:dyDescent="0.3">
      <c r="B102" s="268" t="s">
        <v>316</v>
      </c>
      <c r="C102" s="259" t="s">
        <v>97</v>
      </c>
      <c r="D102" s="305">
        <v>2000</v>
      </c>
      <c r="E102" s="293">
        <f t="shared" si="15"/>
        <v>600</v>
      </c>
      <c r="F102" s="249">
        <v>2600</v>
      </c>
      <c r="G102" s="250" t="str">
        <f t="shared" si="12"/>
        <v>Part Payment</v>
      </c>
      <c r="H102" s="251"/>
      <c r="I102" s="252" t="str">
        <f t="shared" si="13"/>
        <v/>
      </c>
      <c r="J102" s="253">
        <f t="shared" si="16"/>
        <v>2000</v>
      </c>
      <c r="K102" s="254">
        <f t="shared" si="14"/>
        <v>2000</v>
      </c>
      <c r="L102" s="537" t="str">
        <f t="shared" si="17"/>
        <v/>
      </c>
      <c r="M102" s="546" t="s">
        <v>675</v>
      </c>
    </row>
    <row r="103" spans="2:13" x14ac:dyDescent="0.3">
      <c r="B103" s="268" t="s">
        <v>342</v>
      </c>
      <c r="C103" s="259" t="s">
        <v>98</v>
      </c>
      <c r="D103" s="305">
        <v>2000</v>
      </c>
      <c r="E103" s="293">
        <f t="shared" si="15"/>
        <v>600</v>
      </c>
      <c r="F103" s="249">
        <v>2600</v>
      </c>
      <c r="G103" s="250" t="str">
        <f t="shared" si="12"/>
        <v>Part Payment</v>
      </c>
      <c r="H103" s="251"/>
      <c r="I103" s="252" t="str">
        <f t="shared" si="13"/>
        <v/>
      </c>
      <c r="J103" s="253">
        <f t="shared" si="16"/>
        <v>2000</v>
      </c>
      <c r="K103" s="254">
        <f t="shared" si="14"/>
        <v>2000</v>
      </c>
      <c r="L103" s="537" t="str">
        <f t="shared" si="17"/>
        <v/>
      </c>
      <c r="M103" s="546" t="s">
        <v>675</v>
      </c>
    </row>
    <row r="104" spans="2:13" x14ac:dyDescent="0.3">
      <c r="B104" s="268" t="s">
        <v>343</v>
      </c>
      <c r="C104" s="259" t="s">
        <v>99</v>
      </c>
      <c r="D104" s="305">
        <v>2600</v>
      </c>
      <c r="E104" s="293">
        <f t="shared" si="15"/>
        <v>0</v>
      </c>
      <c r="F104" s="249">
        <v>2600</v>
      </c>
      <c r="G104" s="250" t="str">
        <f t="shared" si="12"/>
        <v>Full Payment</v>
      </c>
      <c r="H104" s="251"/>
      <c r="I104" s="252">
        <f t="shared" si="13"/>
        <v>2600</v>
      </c>
      <c r="J104" s="253" t="str">
        <f t="shared" si="16"/>
        <v/>
      </c>
      <c r="K104" s="254" t="str">
        <f t="shared" si="14"/>
        <v/>
      </c>
      <c r="L104" s="537" t="str">
        <f t="shared" si="17"/>
        <v/>
      </c>
      <c r="M104" s="546" t="s">
        <v>675</v>
      </c>
    </row>
    <row r="105" spans="2:13" x14ac:dyDescent="0.3">
      <c r="B105" s="268" t="s">
        <v>344</v>
      </c>
      <c r="C105" s="306" t="s">
        <v>436</v>
      </c>
      <c r="D105" s="305">
        <v>2600</v>
      </c>
      <c r="E105" s="293">
        <f t="shared" si="15"/>
        <v>0</v>
      </c>
      <c r="F105" s="249">
        <v>2600</v>
      </c>
      <c r="G105" s="250" t="str">
        <f t="shared" si="12"/>
        <v>Full Payment</v>
      </c>
      <c r="H105" s="251"/>
      <c r="I105" s="252">
        <f t="shared" si="13"/>
        <v>2600</v>
      </c>
      <c r="J105" s="253" t="str">
        <f t="shared" si="16"/>
        <v/>
      </c>
      <c r="K105" s="254" t="str">
        <f t="shared" si="14"/>
        <v/>
      </c>
      <c r="L105" s="537" t="str">
        <f t="shared" si="17"/>
        <v/>
      </c>
      <c r="M105" s="546" t="s">
        <v>675</v>
      </c>
    </row>
    <row r="106" spans="2:13" x14ac:dyDescent="0.3">
      <c r="B106" s="268" t="s">
        <v>345</v>
      </c>
      <c r="C106" s="259" t="s">
        <v>100</v>
      </c>
      <c r="D106" s="305">
        <v>2000</v>
      </c>
      <c r="E106" s="293">
        <f t="shared" si="15"/>
        <v>600</v>
      </c>
      <c r="F106" s="249">
        <v>2600</v>
      </c>
      <c r="G106" s="250" t="str">
        <f t="shared" si="12"/>
        <v>Part Payment</v>
      </c>
      <c r="H106" s="251"/>
      <c r="I106" s="252" t="str">
        <f t="shared" si="13"/>
        <v/>
      </c>
      <c r="J106" s="253">
        <f t="shared" si="16"/>
        <v>2000</v>
      </c>
      <c r="K106" s="254">
        <f t="shared" si="14"/>
        <v>2000</v>
      </c>
      <c r="L106" s="537" t="str">
        <f t="shared" si="17"/>
        <v/>
      </c>
      <c r="M106" s="546" t="s">
        <v>675</v>
      </c>
    </row>
    <row r="107" spans="2:13" x14ac:dyDescent="0.3">
      <c r="B107" s="268" t="s">
        <v>346</v>
      </c>
      <c r="C107" s="259" t="s">
        <v>101</v>
      </c>
      <c r="D107" s="305"/>
      <c r="E107" s="293">
        <f t="shared" si="15"/>
        <v>2600</v>
      </c>
      <c r="F107" s="249">
        <v>2600</v>
      </c>
      <c r="G107" s="250" t="str">
        <f t="shared" si="12"/>
        <v>No Payment</v>
      </c>
      <c r="H107" s="251"/>
      <c r="I107" s="252" t="str">
        <f t="shared" si="13"/>
        <v/>
      </c>
      <c r="J107" s="253">
        <f t="shared" si="16"/>
        <v>0</v>
      </c>
      <c r="K107" s="254">
        <f t="shared" si="14"/>
        <v>0</v>
      </c>
      <c r="L107" s="537">
        <f t="shared" si="17"/>
        <v>0</v>
      </c>
      <c r="M107" s="546" t="s">
        <v>675</v>
      </c>
    </row>
    <row r="108" spans="2:13" x14ac:dyDescent="0.3">
      <c r="B108" s="268" t="s">
        <v>347</v>
      </c>
      <c r="C108" s="259" t="s">
        <v>496</v>
      </c>
      <c r="D108" s="305">
        <v>2600</v>
      </c>
      <c r="E108" s="293">
        <f t="shared" si="15"/>
        <v>0</v>
      </c>
      <c r="F108" s="249">
        <v>2600</v>
      </c>
      <c r="G108" s="250" t="str">
        <f t="shared" si="12"/>
        <v>Full Payment</v>
      </c>
      <c r="H108" s="251"/>
      <c r="I108" s="252">
        <f t="shared" si="13"/>
        <v>2600</v>
      </c>
      <c r="J108" s="253" t="str">
        <f t="shared" si="16"/>
        <v/>
      </c>
      <c r="K108" s="254" t="str">
        <f t="shared" si="14"/>
        <v/>
      </c>
      <c r="L108" s="537" t="str">
        <f t="shared" si="17"/>
        <v/>
      </c>
      <c r="M108" s="546" t="s">
        <v>675</v>
      </c>
    </row>
    <row r="109" spans="2:13" x14ac:dyDescent="0.3">
      <c r="B109" s="268" t="s">
        <v>348</v>
      </c>
      <c r="C109" s="259" t="s">
        <v>102</v>
      </c>
      <c r="D109" s="305">
        <v>2600</v>
      </c>
      <c r="E109" s="293">
        <f t="shared" si="15"/>
        <v>0</v>
      </c>
      <c r="F109" s="249">
        <v>2600</v>
      </c>
      <c r="G109" s="250" t="str">
        <f t="shared" si="12"/>
        <v>Full Payment</v>
      </c>
      <c r="H109" s="251"/>
      <c r="I109" s="252">
        <f t="shared" si="13"/>
        <v>2600</v>
      </c>
      <c r="J109" s="253" t="str">
        <f t="shared" si="16"/>
        <v/>
      </c>
      <c r="K109" s="254" t="str">
        <f t="shared" si="14"/>
        <v/>
      </c>
      <c r="L109" s="537" t="str">
        <f t="shared" si="17"/>
        <v/>
      </c>
      <c r="M109" s="546" t="s">
        <v>675</v>
      </c>
    </row>
    <row r="110" spans="2:13" x14ac:dyDescent="0.3">
      <c r="B110" s="268" t="s">
        <v>349</v>
      </c>
      <c r="C110" s="259" t="s">
        <v>500</v>
      </c>
      <c r="D110" s="305">
        <v>2600</v>
      </c>
      <c r="E110" s="293">
        <f t="shared" si="15"/>
        <v>0</v>
      </c>
      <c r="F110" s="249">
        <v>2600</v>
      </c>
      <c r="G110" s="250" t="str">
        <f t="shared" si="12"/>
        <v>Full Payment</v>
      </c>
      <c r="H110" s="251"/>
      <c r="I110" s="252">
        <f t="shared" si="13"/>
        <v>2600</v>
      </c>
      <c r="J110" s="253" t="str">
        <f t="shared" si="16"/>
        <v/>
      </c>
      <c r="K110" s="254" t="str">
        <f t="shared" si="14"/>
        <v/>
      </c>
      <c r="L110" s="537" t="str">
        <f t="shared" si="17"/>
        <v/>
      </c>
      <c r="M110" s="546" t="s">
        <v>675</v>
      </c>
    </row>
    <row r="111" spans="2:13" x14ac:dyDescent="0.3">
      <c r="B111" s="268" t="s">
        <v>350</v>
      </c>
      <c r="C111" s="304" t="s">
        <v>103</v>
      </c>
      <c r="D111" s="305">
        <v>2600</v>
      </c>
      <c r="E111" s="293">
        <f t="shared" si="15"/>
        <v>0</v>
      </c>
      <c r="F111" s="249">
        <v>2600</v>
      </c>
      <c r="G111" s="250" t="str">
        <f t="shared" si="12"/>
        <v>Full Payment</v>
      </c>
      <c r="H111" s="251"/>
      <c r="I111" s="252">
        <f t="shared" si="13"/>
        <v>2600</v>
      </c>
      <c r="J111" s="253" t="str">
        <f t="shared" si="16"/>
        <v/>
      </c>
      <c r="K111" s="254" t="str">
        <f t="shared" si="14"/>
        <v/>
      </c>
      <c r="L111" s="537" t="str">
        <f t="shared" si="17"/>
        <v/>
      </c>
      <c r="M111" s="546" t="s">
        <v>675</v>
      </c>
    </row>
    <row r="112" spans="2:13" x14ac:dyDescent="0.3">
      <c r="B112" s="268" t="s">
        <v>351</v>
      </c>
      <c r="C112" s="259" t="s">
        <v>104</v>
      </c>
      <c r="D112" s="305">
        <v>2600</v>
      </c>
      <c r="E112" s="293">
        <f t="shared" si="15"/>
        <v>0</v>
      </c>
      <c r="F112" s="249">
        <v>2600</v>
      </c>
      <c r="G112" s="250" t="str">
        <f t="shared" si="12"/>
        <v>Full Payment</v>
      </c>
      <c r="H112" s="251"/>
      <c r="I112" s="252">
        <f t="shared" si="13"/>
        <v>2600</v>
      </c>
      <c r="J112" s="253" t="str">
        <f t="shared" si="16"/>
        <v/>
      </c>
      <c r="K112" s="254" t="str">
        <f t="shared" si="14"/>
        <v/>
      </c>
      <c r="L112" s="537" t="str">
        <f t="shared" si="17"/>
        <v/>
      </c>
      <c r="M112" s="546" t="s">
        <v>675</v>
      </c>
    </row>
    <row r="113" spans="2:13" x14ac:dyDescent="0.3">
      <c r="B113" s="268" t="s">
        <v>352</v>
      </c>
      <c r="C113" s="259" t="s">
        <v>105</v>
      </c>
      <c r="D113" s="305">
        <v>2600</v>
      </c>
      <c r="E113" s="293">
        <f t="shared" si="15"/>
        <v>0</v>
      </c>
      <c r="F113" s="249">
        <v>2600</v>
      </c>
      <c r="G113" s="250" t="str">
        <f t="shared" si="12"/>
        <v>Full Payment</v>
      </c>
      <c r="H113" s="251"/>
      <c r="I113" s="252">
        <f t="shared" si="13"/>
        <v>2600</v>
      </c>
      <c r="J113" s="253" t="str">
        <f t="shared" si="16"/>
        <v/>
      </c>
      <c r="K113" s="254" t="str">
        <f t="shared" si="14"/>
        <v/>
      </c>
      <c r="L113" s="537" t="str">
        <f t="shared" si="17"/>
        <v/>
      </c>
      <c r="M113" s="546" t="s">
        <v>675</v>
      </c>
    </row>
    <row r="114" spans="2:13" x14ac:dyDescent="0.3">
      <c r="B114" s="268" t="s">
        <v>353</v>
      </c>
      <c r="C114" s="259" t="s">
        <v>106</v>
      </c>
      <c r="D114" s="305">
        <v>2600</v>
      </c>
      <c r="E114" s="293">
        <f t="shared" si="15"/>
        <v>0</v>
      </c>
      <c r="F114" s="249">
        <v>2600</v>
      </c>
      <c r="G114" s="250" t="str">
        <f t="shared" si="12"/>
        <v>Full Payment</v>
      </c>
      <c r="H114" s="251"/>
      <c r="I114" s="252">
        <f t="shared" si="13"/>
        <v>2600</v>
      </c>
      <c r="J114" s="253" t="str">
        <f t="shared" si="16"/>
        <v/>
      </c>
      <c r="K114" s="254" t="str">
        <f t="shared" si="14"/>
        <v/>
      </c>
      <c r="L114" s="537" t="str">
        <f t="shared" si="17"/>
        <v/>
      </c>
      <c r="M114" s="546" t="s">
        <v>675</v>
      </c>
    </row>
    <row r="115" spans="2:13" x14ac:dyDescent="0.3">
      <c r="B115" s="268" t="s">
        <v>354</v>
      </c>
      <c r="C115" s="259" t="s">
        <v>107</v>
      </c>
      <c r="D115" s="305">
        <v>1100</v>
      </c>
      <c r="E115" s="293">
        <f t="shared" si="15"/>
        <v>1500</v>
      </c>
      <c r="F115" s="249">
        <v>2600</v>
      </c>
      <c r="G115" s="250" t="str">
        <f t="shared" si="12"/>
        <v>Part Payment</v>
      </c>
      <c r="H115" s="251"/>
      <c r="I115" s="252" t="str">
        <f t="shared" si="13"/>
        <v/>
      </c>
      <c r="J115" s="253">
        <f t="shared" si="16"/>
        <v>1100</v>
      </c>
      <c r="K115" s="254">
        <f t="shared" si="14"/>
        <v>1100</v>
      </c>
      <c r="L115" s="537" t="str">
        <f t="shared" si="17"/>
        <v/>
      </c>
      <c r="M115" s="546" t="s">
        <v>675</v>
      </c>
    </row>
    <row r="116" spans="2:13" x14ac:dyDescent="0.3">
      <c r="B116" s="268" t="s">
        <v>355</v>
      </c>
      <c r="C116" s="259" t="s">
        <v>108</v>
      </c>
      <c r="D116" s="305">
        <v>1600</v>
      </c>
      <c r="E116" s="293">
        <f t="shared" si="15"/>
        <v>1000</v>
      </c>
      <c r="F116" s="249">
        <v>2600</v>
      </c>
      <c r="G116" s="250" t="str">
        <f t="shared" si="12"/>
        <v>Part Payment</v>
      </c>
      <c r="H116" s="251"/>
      <c r="I116" s="252" t="str">
        <f t="shared" si="13"/>
        <v/>
      </c>
      <c r="J116" s="253">
        <f t="shared" si="16"/>
        <v>1600</v>
      </c>
      <c r="K116" s="254">
        <f t="shared" si="14"/>
        <v>1600</v>
      </c>
      <c r="L116" s="537" t="str">
        <f t="shared" si="17"/>
        <v/>
      </c>
      <c r="M116" s="546" t="s">
        <v>675</v>
      </c>
    </row>
    <row r="117" spans="2:13" x14ac:dyDescent="0.3">
      <c r="B117" s="268" t="s">
        <v>356</v>
      </c>
      <c r="C117" s="259" t="s">
        <v>109</v>
      </c>
      <c r="D117" s="305">
        <v>2200</v>
      </c>
      <c r="E117" s="293">
        <f t="shared" si="15"/>
        <v>400</v>
      </c>
      <c r="F117" s="249">
        <v>2600</v>
      </c>
      <c r="G117" s="250" t="str">
        <f t="shared" si="12"/>
        <v>Part Payment</v>
      </c>
      <c r="H117" s="251"/>
      <c r="I117" s="252" t="str">
        <f t="shared" si="13"/>
        <v/>
      </c>
      <c r="J117" s="253">
        <f t="shared" si="16"/>
        <v>2200</v>
      </c>
      <c r="K117" s="254">
        <f t="shared" si="14"/>
        <v>2200</v>
      </c>
      <c r="L117" s="537" t="str">
        <f t="shared" si="17"/>
        <v/>
      </c>
      <c r="M117" s="546" t="s">
        <v>675</v>
      </c>
    </row>
    <row r="118" spans="2:13" x14ac:dyDescent="0.3">
      <c r="B118" s="268" t="s">
        <v>357</v>
      </c>
      <c r="C118" s="259" t="s">
        <v>110</v>
      </c>
      <c r="D118" s="305">
        <v>2300</v>
      </c>
      <c r="E118" s="293">
        <f t="shared" si="15"/>
        <v>300</v>
      </c>
      <c r="F118" s="249">
        <v>2600</v>
      </c>
      <c r="G118" s="250" t="str">
        <f t="shared" si="12"/>
        <v>Part Payment</v>
      </c>
      <c r="H118" s="251"/>
      <c r="I118" s="252" t="str">
        <f t="shared" si="13"/>
        <v/>
      </c>
      <c r="J118" s="253">
        <f t="shared" si="16"/>
        <v>2300</v>
      </c>
      <c r="K118" s="254">
        <f t="shared" si="14"/>
        <v>2300</v>
      </c>
      <c r="L118" s="537" t="str">
        <f t="shared" si="17"/>
        <v/>
      </c>
      <c r="M118" s="546" t="s">
        <v>675</v>
      </c>
    </row>
    <row r="119" spans="2:13" x14ac:dyDescent="0.3">
      <c r="B119" s="268" t="s">
        <v>358</v>
      </c>
      <c r="C119" s="259" t="s">
        <v>111</v>
      </c>
      <c r="D119" s="305">
        <v>2600</v>
      </c>
      <c r="E119" s="293">
        <f t="shared" si="15"/>
        <v>0</v>
      </c>
      <c r="F119" s="249">
        <v>2600</v>
      </c>
      <c r="G119" s="250" t="str">
        <f t="shared" si="12"/>
        <v>Full Payment</v>
      </c>
      <c r="H119" s="251"/>
      <c r="I119" s="252">
        <f t="shared" si="13"/>
        <v>2600</v>
      </c>
      <c r="J119" s="253" t="str">
        <f t="shared" si="16"/>
        <v/>
      </c>
      <c r="K119" s="254" t="str">
        <f t="shared" si="14"/>
        <v/>
      </c>
      <c r="L119" s="537" t="str">
        <f t="shared" si="17"/>
        <v/>
      </c>
      <c r="M119" s="546" t="s">
        <v>675</v>
      </c>
    </row>
    <row r="120" spans="2:13" x14ac:dyDescent="0.3">
      <c r="B120" s="268" t="s">
        <v>359</v>
      </c>
      <c r="C120" s="259" t="s">
        <v>112</v>
      </c>
      <c r="D120" s="305">
        <v>2600</v>
      </c>
      <c r="E120" s="293">
        <f t="shared" si="15"/>
        <v>0</v>
      </c>
      <c r="F120" s="249">
        <v>2600</v>
      </c>
      <c r="G120" s="250" t="str">
        <f t="shared" si="12"/>
        <v>Full Payment</v>
      </c>
      <c r="H120" s="251"/>
      <c r="I120" s="252">
        <f t="shared" si="13"/>
        <v>2600</v>
      </c>
      <c r="J120" s="253" t="str">
        <f t="shared" si="16"/>
        <v/>
      </c>
      <c r="K120" s="254" t="str">
        <f t="shared" si="14"/>
        <v/>
      </c>
      <c r="L120" s="537" t="str">
        <f t="shared" si="17"/>
        <v/>
      </c>
      <c r="M120" s="546" t="s">
        <v>675</v>
      </c>
    </row>
    <row r="121" spans="2:13" x14ac:dyDescent="0.3">
      <c r="B121" s="268" t="s">
        <v>360</v>
      </c>
      <c r="C121" s="259" t="s">
        <v>113</v>
      </c>
      <c r="D121" s="305"/>
      <c r="E121" s="293">
        <f t="shared" si="15"/>
        <v>2600</v>
      </c>
      <c r="F121" s="249">
        <v>2600</v>
      </c>
      <c r="G121" s="250" t="str">
        <f t="shared" si="12"/>
        <v>No Payment</v>
      </c>
      <c r="H121" s="251"/>
      <c r="I121" s="252" t="str">
        <f t="shared" si="13"/>
        <v/>
      </c>
      <c r="J121" s="253">
        <f t="shared" si="16"/>
        <v>0</v>
      </c>
      <c r="K121" s="254">
        <f t="shared" si="14"/>
        <v>0</v>
      </c>
      <c r="L121" s="537">
        <f t="shared" si="17"/>
        <v>0</v>
      </c>
      <c r="M121" s="546" t="s">
        <v>675</v>
      </c>
    </row>
    <row r="122" spans="2:13" x14ac:dyDescent="0.3">
      <c r="B122" s="268" t="s">
        <v>361</v>
      </c>
      <c r="C122" s="304" t="s">
        <v>114</v>
      </c>
      <c r="D122" s="305">
        <v>2600</v>
      </c>
      <c r="E122" s="293">
        <f t="shared" si="15"/>
        <v>0</v>
      </c>
      <c r="F122" s="249">
        <v>2600</v>
      </c>
      <c r="G122" s="250" t="str">
        <f t="shared" si="12"/>
        <v>Full Payment</v>
      </c>
      <c r="H122" s="251"/>
      <c r="I122" s="252">
        <f t="shared" si="13"/>
        <v>2600</v>
      </c>
      <c r="J122" s="253" t="str">
        <f t="shared" si="16"/>
        <v/>
      </c>
      <c r="K122" s="254" t="str">
        <f t="shared" si="14"/>
        <v/>
      </c>
      <c r="L122" s="537" t="str">
        <f t="shared" si="17"/>
        <v/>
      </c>
      <c r="M122" s="546" t="s">
        <v>675</v>
      </c>
    </row>
    <row r="123" spans="2:13" x14ac:dyDescent="0.3">
      <c r="B123" s="268" t="s">
        <v>362</v>
      </c>
      <c r="C123" s="259" t="s">
        <v>115</v>
      </c>
      <c r="D123" s="305">
        <v>2600</v>
      </c>
      <c r="E123" s="293">
        <f t="shared" si="15"/>
        <v>0</v>
      </c>
      <c r="F123" s="249">
        <v>2600</v>
      </c>
      <c r="G123" s="250" t="str">
        <f t="shared" si="12"/>
        <v>Full Payment</v>
      </c>
      <c r="H123" s="251"/>
      <c r="I123" s="252">
        <f t="shared" si="13"/>
        <v>2600</v>
      </c>
      <c r="J123" s="253" t="str">
        <f t="shared" si="16"/>
        <v/>
      </c>
      <c r="K123" s="254" t="str">
        <f t="shared" si="14"/>
        <v/>
      </c>
      <c r="L123" s="537" t="str">
        <f t="shared" si="17"/>
        <v/>
      </c>
      <c r="M123" s="546" t="s">
        <v>675</v>
      </c>
    </row>
    <row r="124" spans="2:13" x14ac:dyDescent="0.3">
      <c r="B124" s="268" t="s">
        <v>363</v>
      </c>
      <c r="C124" s="259" t="s">
        <v>116</v>
      </c>
      <c r="D124" s="305"/>
      <c r="E124" s="293">
        <f t="shared" si="15"/>
        <v>2600</v>
      </c>
      <c r="F124" s="249">
        <v>2600</v>
      </c>
      <c r="G124" s="250" t="str">
        <f t="shared" si="12"/>
        <v>No Payment</v>
      </c>
      <c r="H124" s="251"/>
      <c r="I124" s="252" t="str">
        <f t="shared" si="13"/>
        <v/>
      </c>
      <c r="J124" s="253">
        <f t="shared" si="16"/>
        <v>0</v>
      </c>
      <c r="K124" s="254">
        <f t="shared" si="14"/>
        <v>0</v>
      </c>
      <c r="L124" s="537">
        <f t="shared" si="17"/>
        <v>0</v>
      </c>
      <c r="M124" s="546" t="s">
        <v>675</v>
      </c>
    </row>
    <row r="125" spans="2:13" x14ac:dyDescent="0.3">
      <c r="B125" s="268" t="s">
        <v>364</v>
      </c>
      <c r="C125" s="259" t="s">
        <v>117</v>
      </c>
      <c r="D125" s="305">
        <v>800</v>
      </c>
      <c r="E125" s="293">
        <f t="shared" si="15"/>
        <v>1800</v>
      </c>
      <c r="F125" s="249">
        <v>2600</v>
      </c>
      <c r="G125" s="250" t="str">
        <f t="shared" si="12"/>
        <v>Part Payment</v>
      </c>
      <c r="H125" s="251" t="s">
        <v>531</v>
      </c>
      <c r="I125" s="252" t="str">
        <f t="shared" si="13"/>
        <v/>
      </c>
      <c r="J125" s="253">
        <f t="shared" si="16"/>
        <v>800</v>
      </c>
      <c r="K125" s="254">
        <f t="shared" si="14"/>
        <v>800</v>
      </c>
      <c r="L125" s="537" t="str">
        <f t="shared" si="17"/>
        <v/>
      </c>
      <c r="M125" s="546" t="s">
        <v>675</v>
      </c>
    </row>
    <row r="126" spans="2:13" x14ac:dyDescent="0.3">
      <c r="B126" s="268" t="s">
        <v>365</v>
      </c>
      <c r="C126" s="259" t="s">
        <v>118</v>
      </c>
      <c r="D126" s="305">
        <v>2600</v>
      </c>
      <c r="E126" s="293">
        <f t="shared" si="15"/>
        <v>0</v>
      </c>
      <c r="F126" s="249">
        <v>2600</v>
      </c>
      <c r="G126" s="250" t="str">
        <f t="shared" si="12"/>
        <v>Full Payment</v>
      </c>
      <c r="H126" s="251"/>
      <c r="I126" s="252">
        <f t="shared" si="13"/>
        <v>2600</v>
      </c>
      <c r="J126" s="253" t="str">
        <f t="shared" si="16"/>
        <v/>
      </c>
      <c r="K126" s="254" t="str">
        <f t="shared" si="14"/>
        <v/>
      </c>
      <c r="L126" s="537" t="str">
        <f t="shared" si="17"/>
        <v/>
      </c>
      <c r="M126" s="546" t="s">
        <v>675</v>
      </c>
    </row>
    <row r="127" spans="2:13" x14ac:dyDescent="0.3">
      <c r="B127" s="268" t="s">
        <v>366</v>
      </c>
      <c r="C127" s="259" t="s">
        <v>119</v>
      </c>
      <c r="D127" s="305">
        <v>2600</v>
      </c>
      <c r="E127" s="293">
        <f t="shared" si="15"/>
        <v>0</v>
      </c>
      <c r="F127" s="249">
        <v>2600</v>
      </c>
      <c r="G127" s="250" t="str">
        <f t="shared" si="12"/>
        <v>Full Payment</v>
      </c>
      <c r="H127" s="251"/>
      <c r="I127" s="252">
        <f t="shared" si="13"/>
        <v>2600</v>
      </c>
      <c r="J127" s="253" t="str">
        <f t="shared" si="16"/>
        <v/>
      </c>
      <c r="K127" s="254" t="str">
        <f t="shared" si="14"/>
        <v/>
      </c>
      <c r="L127" s="537" t="str">
        <f t="shared" si="17"/>
        <v/>
      </c>
      <c r="M127" s="546" t="s">
        <v>675</v>
      </c>
    </row>
    <row r="128" spans="2:13" x14ac:dyDescent="0.3">
      <c r="B128" s="268" t="s">
        <v>367</v>
      </c>
      <c r="C128" s="244" t="s">
        <v>120</v>
      </c>
      <c r="D128" s="305">
        <v>2600</v>
      </c>
      <c r="E128" s="293">
        <f t="shared" si="15"/>
        <v>0</v>
      </c>
      <c r="F128" s="249">
        <v>2600</v>
      </c>
      <c r="G128" s="250" t="str">
        <f t="shared" si="12"/>
        <v>Full Payment</v>
      </c>
      <c r="H128" s="251"/>
      <c r="I128" s="252">
        <f t="shared" si="13"/>
        <v>2600</v>
      </c>
      <c r="J128" s="253" t="str">
        <f t="shared" si="16"/>
        <v/>
      </c>
      <c r="K128" s="254" t="str">
        <f t="shared" si="14"/>
        <v/>
      </c>
      <c r="L128" s="537" t="str">
        <f t="shared" si="17"/>
        <v/>
      </c>
      <c r="M128" s="546" t="s">
        <v>675</v>
      </c>
    </row>
    <row r="129" spans="2:13" x14ac:dyDescent="0.3">
      <c r="B129" s="268" t="s">
        <v>368</v>
      </c>
      <c r="C129" s="259" t="s">
        <v>121</v>
      </c>
      <c r="D129" s="305">
        <v>2600</v>
      </c>
      <c r="E129" s="293">
        <f t="shared" si="15"/>
        <v>0</v>
      </c>
      <c r="F129" s="249">
        <v>2600</v>
      </c>
      <c r="G129" s="250" t="str">
        <f t="shared" si="12"/>
        <v>Full Payment</v>
      </c>
      <c r="H129" s="251"/>
      <c r="I129" s="252">
        <f t="shared" si="13"/>
        <v>2600</v>
      </c>
      <c r="J129" s="253" t="str">
        <f t="shared" si="16"/>
        <v/>
      </c>
      <c r="K129" s="254" t="str">
        <f t="shared" si="14"/>
        <v/>
      </c>
      <c r="L129" s="537" t="str">
        <f t="shared" si="17"/>
        <v/>
      </c>
      <c r="M129" s="546" t="s">
        <v>675</v>
      </c>
    </row>
    <row r="130" spans="2:13" x14ac:dyDescent="0.3">
      <c r="B130" s="268" t="s">
        <v>369</v>
      </c>
      <c r="C130" s="259" t="s">
        <v>552</v>
      </c>
      <c r="D130" s="305">
        <v>2600</v>
      </c>
      <c r="E130" s="293">
        <f t="shared" si="15"/>
        <v>0</v>
      </c>
      <c r="F130" s="249">
        <v>2600</v>
      </c>
      <c r="G130" s="250" t="str">
        <f t="shared" si="12"/>
        <v>Full Payment</v>
      </c>
      <c r="H130" s="251"/>
      <c r="I130" s="252">
        <f t="shared" si="13"/>
        <v>2600</v>
      </c>
      <c r="J130" s="253" t="str">
        <f t="shared" si="16"/>
        <v/>
      </c>
      <c r="K130" s="254" t="str">
        <f t="shared" si="14"/>
        <v/>
      </c>
      <c r="L130" s="537" t="str">
        <f t="shared" si="17"/>
        <v/>
      </c>
      <c r="M130" s="546" t="s">
        <v>675</v>
      </c>
    </row>
    <row r="131" spans="2:13" x14ac:dyDescent="0.3">
      <c r="B131" s="268" t="s">
        <v>370</v>
      </c>
      <c r="C131" s="259" t="s">
        <v>122</v>
      </c>
      <c r="D131" s="305"/>
      <c r="E131" s="293">
        <f t="shared" si="15"/>
        <v>2600</v>
      </c>
      <c r="F131" s="249">
        <v>2600</v>
      </c>
      <c r="G131" s="250" t="str">
        <f t="shared" si="12"/>
        <v>No Payment</v>
      </c>
      <c r="H131" s="251"/>
      <c r="I131" s="252" t="str">
        <f t="shared" si="13"/>
        <v/>
      </c>
      <c r="J131" s="253">
        <f t="shared" si="16"/>
        <v>0</v>
      </c>
      <c r="K131" s="254">
        <f t="shared" si="14"/>
        <v>0</v>
      </c>
      <c r="L131" s="537">
        <f t="shared" si="17"/>
        <v>0</v>
      </c>
      <c r="M131" s="546" t="s">
        <v>675</v>
      </c>
    </row>
    <row r="132" spans="2:13" x14ac:dyDescent="0.3">
      <c r="B132" s="268" t="s">
        <v>371</v>
      </c>
      <c r="C132" s="259" t="s">
        <v>123</v>
      </c>
      <c r="D132" s="305">
        <v>2600</v>
      </c>
      <c r="E132" s="293">
        <f t="shared" si="15"/>
        <v>0</v>
      </c>
      <c r="F132" s="249">
        <v>2600</v>
      </c>
      <c r="G132" s="250" t="str">
        <f t="shared" si="12"/>
        <v>Full Payment</v>
      </c>
      <c r="H132" s="251"/>
      <c r="I132" s="252">
        <f t="shared" si="13"/>
        <v>2600</v>
      </c>
      <c r="J132" s="253" t="str">
        <f t="shared" si="16"/>
        <v/>
      </c>
      <c r="K132" s="254" t="str">
        <f t="shared" si="14"/>
        <v/>
      </c>
      <c r="L132" s="537" t="str">
        <f t="shared" si="17"/>
        <v/>
      </c>
      <c r="M132" s="546" t="s">
        <v>675</v>
      </c>
    </row>
    <row r="133" spans="2:13" x14ac:dyDescent="0.3">
      <c r="B133" s="268" t="s">
        <v>372</v>
      </c>
      <c r="C133" s="259" t="s">
        <v>124</v>
      </c>
      <c r="D133" s="305"/>
      <c r="E133" s="293">
        <f>F133-D133</f>
        <v>2600</v>
      </c>
      <c r="F133" s="249">
        <v>2600</v>
      </c>
      <c r="G133" s="250" t="str">
        <f t="shared" si="12"/>
        <v>No Payment</v>
      </c>
      <c r="H133" s="251"/>
      <c r="I133" s="252" t="str">
        <f t="shared" si="13"/>
        <v/>
      </c>
      <c r="J133" s="253">
        <f t="shared" si="16"/>
        <v>0</v>
      </c>
      <c r="K133" s="254">
        <f t="shared" si="14"/>
        <v>0</v>
      </c>
      <c r="L133" s="537">
        <f t="shared" si="17"/>
        <v>0</v>
      </c>
      <c r="M133" s="546" t="s">
        <v>675</v>
      </c>
    </row>
    <row r="134" spans="2:13" x14ac:dyDescent="0.3">
      <c r="B134" s="268" t="s">
        <v>373</v>
      </c>
      <c r="C134" s="259" t="s">
        <v>125</v>
      </c>
      <c r="D134" s="305"/>
      <c r="E134" s="293">
        <f>F134-D134</f>
        <v>2600</v>
      </c>
      <c r="F134" s="249">
        <v>2600</v>
      </c>
      <c r="G134" s="250" t="str">
        <f t="shared" si="12"/>
        <v>No Payment</v>
      </c>
      <c r="H134" s="251"/>
      <c r="I134" s="252" t="str">
        <f t="shared" si="13"/>
        <v/>
      </c>
      <c r="J134" s="253">
        <f t="shared" si="16"/>
        <v>0</v>
      </c>
      <c r="K134" s="254">
        <f t="shared" si="14"/>
        <v>0</v>
      </c>
      <c r="L134" s="537">
        <f t="shared" si="17"/>
        <v>0</v>
      </c>
      <c r="M134" s="546" t="s">
        <v>675</v>
      </c>
    </row>
    <row r="135" spans="2:13" x14ac:dyDescent="0.3">
      <c r="B135" s="268" t="s">
        <v>374</v>
      </c>
      <c r="C135" s="259" t="s">
        <v>126</v>
      </c>
      <c r="D135" s="305"/>
      <c r="E135" s="293">
        <f>F135-D135</f>
        <v>2600</v>
      </c>
      <c r="F135" s="249">
        <v>2600</v>
      </c>
      <c r="G135" s="250" t="str">
        <f t="shared" si="12"/>
        <v>No Payment</v>
      </c>
      <c r="H135" s="251"/>
      <c r="I135" s="252" t="str">
        <f t="shared" si="13"/>
        <v/>
      </c>
      <c r="J135" s="253">
        <f t="shared" si="16"/>
        <v>0</v>
      </c>
      <c r="K135" s="254">
        <f t="shared" si="14"/>
        <v>0</v>
      </c>
      <c r="L135" s="537">
        <f t="shared" si="17"/>
        <v>0</v>
      </c>
      <c r="M135" s="546" t="s">
        <v>675</v>
      </c>
    </row>
    <row r="136" spans="2:13" x14ac:dyDescent="0.3">
      <c r="B136" s="268" t="s">
        <v>375</v>
      </c>
      <c r="C136" s="259" t="s">
        <v>92</v>
      </c>
      <c r="D136" s="305">
        <v>2000</v>
      </c>
      <c r="E136" s="293">
        <f t="shared" ref="E136:E143" si="18">F136-D136</f>
        <v>600</v>
      </c>
      <c r="F136" s="249">
        <v>2600</v>
      </c>
      <c r="G136" s="250" t="str">
        <f t="shared" si="12"/>
        <v>Part Payment</v>
      </c>
      <c r="H136" s="251"/>
      <c r="I136" s="252" t="str">
        <f t="shared" si="13"/>
        <v/>
      </c>
      <c r="J136" s="253">
        <f t="shared" si="16"/>
        <v>2000</v>
      </c>
      <c r="K136" s="254">
        <f t="shared" si="14"/>
        <v>2000</v>
      </c>
      <c r="L136" s="537" t="str">
        <f t="shared" si="17"/>
        <v/>
      </c>
      <c r="M136" s="546" t="s">
        <v>675</v>
      </c>
    </row>
    <row r="137" spans="2:13" x14ac:dyDescent="0.3">
      <c r="B137" s="268" t="s">
        <v>376</v>
      </c>
      <c r="C137" s="259" t="s">
        <v>127</v>
      </c>
      <c r="D137" s="305">
        <v>2600</v>
      </c>
      <c r="E137" s="293">
        <f t="shared" si="18"/>
        <v>0</v>
      </c>
      <c r="F137" s="249">
        <v>2600</v>
      </c>
      <c r="G137" s="250" t="str">
        <f t="shared" ref="G137:G200" si="19">IF(D137=0,"No Payment",IF(D137&lt;F137,"Part Payment","Full Payment"))</f>
        <v>Full Payment</v>
      </c>
      <c r="H137" s="251"/>
      <c r="I137" s="252">
        <f t="shared" ref="I137:I143" si="20">IF(D137&gt;=2600,2600,"")</f>
        <v>2600</v>
      </c>
      <c r="J137" s="253" t="str">
        <f t="shared" si="16"/>
        <v/>
      </c>
      <c r="K137" s="254" t="str">
        <f t="shared" ref="K137:K143" si="21">IF(D137&lt;2600,D137,"")</f>
        <v/>
      </c>
      <c r="L137" s="537" t="str">
        <f t="shared" si="17"/>
        <v/>
      </c>
      <c r="M137" s="546" t="s">
        <v>675</v>
      </c>
    </row>
    <row r="138" spans="2:13" x14ac:dyDescent="0.3">
      <c r="B138" s="268" t="s">
        <v>377</v>
      </c>
      <c r="C138" s="259" t="s">
        <v>128</v>
      </c>
      <c r="D138" s="305">
        <v>2700</v>
      </c>
      <c r="E138" s="293">
        <f t="shared" si="18"/>
        <v>-100</v>
      </c>
      <c r="F138" s="249">
        <v>2600</v>
      </c>
      <c r="G138" s="250" t="str">
        <f t="shared" si="19"/>
        <v>Full Payment</v>
      </c>
      <c r="H138" s="251"/>
      <c r="I138" s="252">
        <f t="shared" si="20"/>
        <v>2600</v>
      </c>
      <c r="J138" s="253" t="str">
        <f t="shared" si="16"/>
        <v/>
      </c>
      <c r="K138" s="254" t="str">
        <f t="shared" si="21"/>
        <v/>
      </c>
      <c r="L138" s="537" t="str">
        <f t="shared" ref="L138:L143" si="22">IF(G138="No Payment",0,"")</f>
        <v/>
      </c>
      <c r="M138" s="546" t="s">
        <v>675</v>
      </c>
    </row>
    <row r="139" spans="2:13" x14ac:dyDescent="0.3">
      <c r="B139" s="268" t="s">
        <v>378</v>
      </c>
      <c r="C139" s="259" t="s">
        <v>129</v>
      </c>
      <c r="D139" s="305">
        <v>2600</v>
      </c>
      <c r="E139" s="293">
        <f t="shared" si="18"/>
        <v>0</v>
      </c>
      <c r="F139" s="249">
        <v>2600</v>
      </c>
      <c r="G139" s="250" t="str">
        <f t="shared" si="19"/>
        <v>Full Payment</v>
      </c>
      <c r="H139" s="251"/>
      <c r="I139" s="252">
        <f t="shared" si="20"/>
        <v>2600</v>
      </c>
      <c r="J139" s="253" t="str">
        <f t="shared" ref="J139:J143" si="23">IF(D139&lt;2600,D139,"")</f>
        <v/>
      </c>
      <c r="K139" s="254" t="str">
        <f t="shared" si="21"/>
        <v/>
      </c>
      <c r="L139" s="537" t="str">
        <f t="shared" si="22"/>
        <v/>
      </c>
      <c r="M139" s="546" t="s">
        <v>675</v>
      </c>
    </row>
    <row r="140" spans="2:13" x14ac:dyDescent="0.3">
      <c r="B140" s="268" t="s">
        <v>379</v>
      </c>
      <c r="C140" s="307" t="s">
        <v>130</v>
      </c>
      <c r="D140" s="305">
        <v>2600</v>
      </c>
      <c r="E140" s="293">
        <f t="shared" si="18"/>
        <v>0</v>
      </c>
      <c r="F140" s="249">
        <v>2600</v>
      </c>
      <c r="G140" s="250" t="str">
        <f t="shared" si="19"/>
        <v>Full Payment</v>
      </c>
      <c r="H140" s="251" t="s">
        <v>131</v>
      </c>
      <c r="I140" s="252">
        <f t="shared" si="20"/>
        <v>2600</v>
      </c>
      <c r="J140" s="253" t="str">
        <f t="shared" si="23"/>
        <v/>
      </c>
      <c r="K140" s="254" t="str">
        <f t="shared" si="21"/>
        <v/>
      </c>
      <c r="L140" s="537" t="str">
        <f t="shared" si="22"/>
        <v/>
      </c>
      <c r="M140" s="546" t="s">
        <v>675</v>
      </c>
    </row>
    <row r="141" spans="2:13" x14ac:dyDescent="0.3">
      <c r="B141" s="268" t="s">
        <v>380</v>
      </c>
      <c r="C141" s="307" t="s">
        <v>132</v>
      </c>
      <c r="D141" s="305">
        <v>2600</v>
      </c>
      <c r="E141" s="293">
        <f t="shared" si="18"/>
        <v>0</v>
      </c>
      <c r="F141" s="249">
        <v>2600</v>
      </c>
      <c r="G141" s="250" t="str">
        <f>IF(D141=0,"No Payment",IF(D141&lt;F141,"Part Payment","Full Payment"))</f>
        <v>Full Payment</v>
      </c>
      <c r="H141" s="251"/>
      <c r="I141" s="252">
        <f t="shared" si="20"/>
        <v>2600</v>
      </c>
      <c r="J141" s="253" t="str">
        <f t="shared" si="23"/>
        <v/>
      </c>
      <c r="K141" s="254" t="str">
        <f t="shared" si="21"/>
        <v/>
      </c>
      <c r="L141" s="537" t="str">
        <f t="shared" si="22"/>
        <v/>
      </c>
      <c r="M141" s="546" t="s">
        <v>675</v>
      </c>
    </row>
    <row r="142" spans="2:13" x14ac:dyDescent="0.3">
      <c r="B142" s="268" t="s">
        <v>381</v>
      </c>
      <c r="C142" s="308" t="s">
        <v>133</v>
      </c>
      <c r="D142" s="275">
        <v>2000</v>
      </c>
      <c r="E142" s="293">
        <f t="shared" si="18"/>
        <v>600</v>
      </c>
      <c r="F142" s="249">
        <v>2600</v>
      </c>
      <c r="G142" s="250" t="str">
        <f>IF(D142=0,"No Payment",IF(D142&lt;F142,"Part Payment","Full Payment"))</f>
        <v>Part Payment</v>
      </c>
      <c r="H142" s="298"/>
      <c r="I142" s="252" t="str">
        <f t="shared" si="20"/>
        <v/>
      </c>
      <c r="J142" s="253">
        <f t="shared" si="23"/>
        <v>2000</v>
      </c>
      <c r="K142" s="254">
        <f t="shared" si="21"/>
        <v>2000</v>
      </c>
      <c r="L142" s="537" t="str">
        <f t="shared" si="22"/>
        <v/>
      </c>
      <c r="M142" s="546" t="s">
        <v>675</v>
      </c>
    </row>
    <row r="143" spans="2:13" x14ac:dyDescent="0.3">
      <c r="B143" s="268" t="s">
        <v>382</v>
      </c>
      <c r="C143" s="309" t="s">
        <v>134</v>
      </c>
      <c r="D143" s="275">
        <v>2600</v>
      </c>
      <c r="E143" s="293">
        <f t="shared" si="18"/>
        <v>0</v>
      </c>
      <c r="F143" s="249">
        <v>2600</v>
      </c>
      <c r="G143" s="250" t="str">
        <f>IF(D143=0,"No Payment",IF(D143&lt;F143,"Part Payment","Full Payment"))</f>
        <v>Full Payment</v>
      </c>
      <c r="H143" s="310" t="s">
        <v>135</v>
      </c>
      <c r="I143" s="252">
        <f t="shared" si="20"/>
        <v>2600</v>
      </c>
      <c r="J143" s="253" t="str">
        <f t="shared" si="23"/>
        <v/>
      </c>
      <c r="K143" s="254" t="str">
        <f t="shared" si="21"/>
        <v/>
      </c>
      <c r="L143" s="537" t="str">
        <f t="shared" si="22"/>
        <v/>
      </c>
      <c r="M143" s="546" t="s">
        <v>675</v>
      </c>
    </row>
    <row r="144" spans="2:13" ht="24.75" thickBot="1" x14ac:dyDescent="0.6">
      <c r="B144" s="576"/>
      <c r="C144" s="579"/>
      <c r="D144" s="260">
        <f>SUM(D74:D143)</f>
        <v>145585</v>
      </c>
      <c r="E144" s="261">
        <f>SUM(E74:E143)</f>
        <v>36415</v>
      </c>
      <c r="F144" s="262">
        <f>SUM(F74:F143)</f>
        <v>182000</v>
      </c>
      <c r="G144" s="263"/>
      <c r="H144" s="264"/>
      <c r="I144" s="300">
        <f>COUNTIFS(I74:I143,2600)</f>
        <v>42</v>
      </c>
      <c r="J144" s="311">
        <f>SUM(J74:J143)</f>
        <v>36285</v>
      </c>
      <c r="K144" s="267">
        <f>COUNTIFS(K74:K143,"&lt;2600",K74:K143,"&lt;&gt;0")</f>
        <v>19</v>
      </c>
      <c r="L144" s="538">
        <f>COUNTIF(L74:L143,0)</f>
        <v>9</v>
      </c>
      <c r="M144" s="547"/>
    </row>
    <row r="145" spans="2:13" ht="21" customHeight="1" thickTop="1" x14ac:dyDescent="0.25">
      <c r="B145" s="577"/>
      <c r="C145" s="580"/>
      <c r="D145" s="582"/>
      <c r="E145" s="584"/>
      <c r="F145" s="586"/>
      <c r="G145" s="567"/>
      <c r="H145" s="569"/>
      <c r="I145" s="572"/>
      <c r="J145" s="567"/>
      <c r="K145" s="567"/>
      <c r="L145" s="567"/>
      <c r="M145" s="574"/>
    </row>
    <row r="146" spans="2:13" ht="20.25" customHeight="1" thickBot="1" x14ac:dyDescent="0.3">
      <c r="B146" s="589"/>
      <c r="C146" s="580"/>
      <c r="D146" s="583"/>
      <c r="E146" s="585"/>
      <c r="F146" s="587"/>
      <c r="G146" s="559"/>
      <c r="H146" s="570"/>
      <c r="I146" s="573"/>
      <c r="J146" s="559"/>
      <c r="K146" s="559"/>
      <c r="L146" s="559"/>
      <c r="M146" s="575"/>
    </row>
    <row r="147" spans="2:13" ht="20.25" customHeight="1" thickTop="1" thickBot="1" x14ac:dyDescent="0.3">
      <c r="B147" s="588" t="s">
        <v>265</v>
      </c>
      <c r="C147" s="593"/>
      <c r="D147" s="594"/>
      <c r="E147" s="595"/>
      <c r="F147" s="596"/>
      <c r="G147" s="597"/>
      <c r="H147" s="598"/>
      <c r="I147" s="599"/>
      <c r="J147" s="597"/>
      <c r="K147" s="597"/>
      <c r="L147" s="597"/>
      <c r="M147" s="600"/>
    </row>
    <row r="148" spans="2:13" ht="21" thickTop="1" x14ac:dyDescent="0.3">
      <c r="B148" s="268" t="s">
        <v>383</v>
      </c>
      <c r="C148" s="270" t="s">
        <v>136</v>
      </c>
      <c r="D148" s="269">
        <v>1300</v>
      </c>
      <c r="E148" s="312">
        <f t="shared" ref="E148:E167" si="24">F148-D148</f>
        <v>0</v>
      </c>
      <c r="F148" s="313">
        <v>1300</v>
      </c>
      <c r="G148" s="286" t="str">
        <f t="shared" si="19"/>
        <v>Full Payment</v>
      </c>
      <c r="H148" s="287"/>
      <c r="I148" s="590">
        <f>IF(D148&gt;=1300,1300,"")</f>
        <v>1300</v>
      </c>
      <c r="J148" s="591" t="str">
        <f>IF(D148&lt;1300,D148,"")</f>
        <v/>
      </c>
      <c r="K148" s="560" t="str">
        <f>IF(D148&lt;1300,D148,"")</f>
        <v/>
      </c>
      <c r="L148" s="592" t="str">
        <f>IF(G148="No Payment",0,"")</f>
        <v/>
      </c>
      <c r="M148" s="548" t="s">
        <v>676</v>
      </c>
    </row>
    <row r="149" spans="2:13" x14ac:dyDescent="0.3">
      <c r="B149" s="268" t="s">
        <v>384</v>
      </c>
      <c r="C149" s="259" t="s">
        <v>137</v>
      </c>
      <c r="D149" s="305">
        <v>1300</v>
      </c>
      <c r="E149" s="314">
        <f t="shared" si="24"/>
        <v>0</v>
      </c>
      <c r="F149" s="315">
        <v>1300</v>
      </c>
      <c r="G149" s="250" t="str">
        <f t="shared" si="19"/>
        <v>Full Payment</v>
      </c>
      <c r="H149" s="251"/>
      <c r="I149" s="252">
        <f t="shared" ref="I149:I167" si="25">IF(D149&gt;=1300,1300,"")</f>
        <v>1300</v>
      </c>
      <c r="J149" s="316" t="str">
        <f t="shared" ref="J149:J167" si="26">IF(D149&lt;1300,D149,"")</f>
        <v/>
      </c>
      <c r="K149" s="254" t="str">
        <f t="shared" ref="K149:K167" si="27">IF(D149&lt;1300,D149,"")</f>
        <v/>
      </c>
      <c r="L149" s="537" t="str">
        <f t="shared" ref="L149:L167" si="28">IF(G149="No Payment",0,"")</f>
        <v/>
      </c>
      <c r="M149" s="546" t="s">
        <v>676</v>
      </c>
    </row>
    <row r="150" spans="2:13" x14ac:dyDescent="0.3">
      <c r="B150" s="268" t="s">
        <v>385</v>
      </c>
      <c r="C150" s="259" t="s">
        <v>138</v>
      </c>
      <c r="D150" s="305">
        <v>1300</v>
      </c>
      <c r="E150" s="314">
        <f t="shared" si="24"/>
        <v>0</v>
      </c>
      <c r="F150" s="315">
        <v>1300</v>
      </c>
      <c r="G150" s="250" t="str">
        <f t="shared" si="19"/>
        <v>Full Payment</v>
      </c>
      <c r="H150" s="251"/>
      <c r="I150" s="252">
        <f t="shared" si="25"/>
        <v>1300</v>
      </c>
      <c r="J150" s="316" t="str">
        <f t="shared" si="26"/>
        <v/>
      </c>
      <c r="K150" s="254" t="str">
        <f t="shared" si="27"/>
        <v/>
      </c>
      <c r="L150" s="537" t="str">
        <f t="shared" si="28"/>
        <v/>
      </c>
      <c r="M150" s="546" t="s">
        <v>676</v>
      </c>
    </row>
    <row r="151" spans="2:13" x14ac:dyDescent="0.3">
      <c r="B151" s="268" t="s">
        <v>386</v>
      </c>
      <c r="C151" s="259" t="s">
        <v>139</v>
      </c>
      <c r="D151" s="305">
        <v>1300</v>
      </c>
      <c r="E151" s="314">
        <f t="shared" si="24"/>
        <v>0</v>
      </c>
      <c r="F151" s="315">
        <v>1300</v>
      </c>
      <c r="G151" s="250" t="str">
        <f t="shared" si="19"/>
        <v>Full Payment</v>
      </c>
      <c r="H151" s="251"/>
      <c r="I151" s="252">
        <f t="shared" si="25"/>
        <v>1300</v>
      </c>
      <c r="J151" s="316" t="str">
        <f t="shared" si="26"/>
        <v/>
      </c>
      <c r="K151" s="254" t="str">
        <f t="shared" si="27"/>
        <v/>
      </c>
      <c r="L151" s="537" t="str">
        <f t="shared" si="28"/>
        <v/>
      </c>
      <c r="M151" s="546" t="s">
        <v>676</v>
      </c>
    </row>
    <row r="152" spans="2:13" x14ac:dyDescent="0.3">
      <c r="B152" s="268" t="s">
        <v>387</v>
      </c>
      <c r="C152" s="259" t="s">
        <v>140</v>
      </c>
      <c r="D152" s="305">
        <v>1300</v>
      </c>
      <c r="E152" s="314">
        <f t="shared" si="24"/>
        <v>0</v>
      </c>
      <c r="F152" s="315">
        <v>1300</v>
      </c>
      <c r="G152" s="250" t="str">
        <f t="shared" si="19"/>
        <v>Full Payment</v>
      </c>
      <c r="H152" s="251"/>
      <c r="I152" s="252">
        <f t="shared" si="25"/>
        <v>1300</v>
      </c>
      <c r="J152" s="316" t="str">
        <f t="shared" si="26"/>
        <v/>
      </c>
      <c r="K152" s="254" t="str">
        <f t="shared" si="27"/>
        <v/>
      </c>
      <c r="L152" s="537" t="str">
        <f t="shared" si="28"/>
        <v/>
      </c>
      <c r="M152" s="546" t="s">
        <v>676</v>
      </c>
    </row>
    <row r="153" spans="2:13" x14ac:dyDescent="0.3">
      <c r="B153" s="268" t="s">
        <v>388</v>
      </c>
      <c r="C153" s="259" t="s">
        <v>141</v>
      </c>
      <c r="D153" s="305">
        <v>1300</v>
      </c>
      <c r="E153" s="314">
        <f t="shared" si="24"/>
        <v>0</v>
      </c>
      <c r="F153" s="315">
        <v>1300</v>
      </c>
      <c r="G153" s="250" t="str">
        <f t="shared" si="19"/>
        <v>Full Payment</v>
      </c>
      <c r="H153" s="251"/>
      <c r="I153" s="252">
        <f t="shared" si="25"/>
        <v>1300</v>
      </c>
      <c r="J153" s="316" t="str">
        <f t="shared" si="26"/>
        <v/>
      </c>
      <c r="K153" s="254" t="str">
        <f t="shared" si="27"/>
        <v/>
      </c>
      <c r="L153" s="537" t="str">
        <f t="shared" si="28"/>
        <v/>
      </c>
      <c r="M153" s="546" t="s">
        <v>676</v>
      </c>
    </row>
    <row r="154" spans="2:13" x14ac:dyDescent="0.3">
      <c r="B154" s="268" t="s">
        <v>389</v>
      </c>
      <c r="C154" s="259" t="s">
        <v>142</v>
      </c>
      <c r="D154" s="305"/>
      <c r="E154" s="314">
        <f t="shared" si="24"/>
        <v>1300</v>
      </c>
      <c r="F154" s="315">
        <v>1300</v>
      </c>
      <c r="G154" s="250" t="str">
        <f t="shared" si="19"/>
        <v>No Payment</v>
      </c>
      <c r="H154" s="251" t="s">
        <v>639</v>
      </c>
      <c r="I154" s="252" t="str">
        <f t="shared" si="25"/>
        <v/>
      </c>
      <c r="J154" s="316">
        <f t="shared" si="26"/>
        <v>0</v>
      </c>
      <c r="K154" s="254">
        <f t="shared" si="27"/>
        <v>0</v>
      </c>
      <c r="L154" s="537">
        <f t="shared" si="28"/>
        <v>0</v>
      </c>
      <c r="M154" s="546" t="s">
        <v>676</v>
      </c>
    </row>
    <row r="155" spans="2:13" x14ac:dyDescent="0.3">
      <c r="B155" s="268" t="s">
        <v>390</v>
      </c>
      <c r="C155" s="259" t="s">
        <v>143</v>
      </c>
      <c r="D155" s="305">
        <v>1300</v>
      </c>
      <c r="E155" s="314">
        <f t="shared" si="24"/>
        <v>0</v>
      </c>
      <c r="F155" s="315">
        <v>1300</v>
      </c>
      <c r="G155" s="250" t="str">
        <f t="shared" si="19"/>
        <v>Full Payment</v>
      </c>
      <c r="H155" s="251"/>
      <c r="I155" s="252">
        <f t="shared" si="25"/>
        <v>1300</v>
      </c>
      <c r="J155" s="316" t="str">
        <f t="shared" si="26"/>
        <v/>
      </c>
      <c r="K155" s="254" t="str">
        <f t="shared" si="27"/>
        <v/>
      </c>
      <c r="L155" s="537" t="str">
        <f t="shared" si="28"/>
        <v/>
      </c>
      <c r="M155" s="546" t="s">
        <v>676</v>
      </c>
    </row>
    <row r="156" spans="2:13" x14ac:dyDescent="0.3">
      <c r="B156" s="268" t="s">
        <v>391</v>
      </c>
      <c r="C156" s="259" t="s">
        <v>144</v>
      </c>
      <c r="D156" s="305">
        <v>1300</v>
      </c>
      <c r="E156" s="314">
        <f t="shared" si="24"/>
        <v>0</v>
      </c>
      <c r="F156" s="315">
        <v>1300</v>
      </c>
      <c r="G156" s="250" t="str">
        <f t="shared" si="19"/>
        <v>Full Payment</v>
      </c>
      <c r="H156" s="251"/>
      <c r="I156" s="252">
        <f t="shared" si="25"/>
        <v>1300</v>
      </c>
      <c r="J156" s="316" t="str">
        <f t="shared" si="26"/>
        <v/>
      </c>
      <c r="K156" s="254" t="str">
        <f t="shared" si="27"/>
        <v/>
      </c>
      <c r="L156" s="537" t="str">
        <f t="shared" si="28"/>
        <v/>
      </c>
      <c r="M156" s="546" t="s">
        <v>676</v>
      </c>
    </row>
    <row r="157" spans="2:13" x14ac:dyDescent="0.3">
      <c r="B157" s="268" t="s">
        <v>392</v>
      </c>
      <c r="C157" s="259" t="s">
        <v>145</v>
      </c>
      <c r="D157" s="305">
        <v>1300</v>
      </c>
      <c r="E157" s="314">
        <f t="shared" si="24"/>
        <v>0</v>
      </c>
      <c r="F157" s="315">
        <v>1300</v>
      </c>
      <c r="G157" s="250" t="str">
        <f t="shared" si="19"/>
        <v>Full Payment</v>
      </c>
      <c r="H157" s="251"/>
      <c r="I157" s="252">
        <f t="shared" si="25"/>
        <v>1300</v>
      </c>
      <c r="J157" s="316" t="str">
        <f t="shared" si="26"/>
        <v/>
      </c>
      <c r="K157" s="254" t="str">
        <f t="shared" si="27"/>
        <v/>
      </c>
      <c r="L157" s="537" t="str">
        <f t="shared" si="28"/>
        <v/>
      </c>
      <c r="M157" s="546" t="s">
        <v>676</v>
      </c>
    </row>
    <row r="158" spans="2:13" x14ac:dyDescent="0.3">
      <c r="B158" s="268" t="s">
        <v>393</v>
      </c>
      <c r="C158" s="259" t="s">
        <v>146</v>
      </c>
      <c r="D158" s="305">
        <v>1300</v>
      </c>
      <c r="E158" s="314">
        <f t="shared" si="24"/>
        <v>0</v>
      </c>
      <c r="F158" s="315">
        <v>1300</v>
      </c>
      <c r="G158" s="250" t="str">
        <f t="shared" si="19"/>
        <v>Full Payment</v>
      </c>
      <c r="H158" s="251"/>
      <c r="I158" s="252">
        <f t="shared" si="25"/>
        <v>1300</v>
      </c>
      <c r="J158" s="316" t="str">
        <f t="shared" si="26"/>
        <v/>
      </c>
      <c r="K158" s="254" t="str">
        <f t="shared" si="27"/>
        <v/>
      </c>
      <c r="L158" s="537" t="str">
        <f t="shared" si="28"/>
        <v/>
      </c>
      <c r="M158" s="546" t="s">
        <v>676</v>
      </c>
    </row>
    <row r="159" spans="2:13" x14ac:dyDescent="0.3">
      <c r="B159" s="268" t="s">
        <v>394</v>
      </c>
      <c r="C159" s="259" t="s">
        <v>276</v>
      </c>
      <c r="D159" s="305"/>
      <c r="E159" s="314">
        <f t="shared" si="24"/>
        <v>1300</v>
      </c>
      <c r="F159" s="315">
        <v>1300</v>
      </c>
      <c r="G159" s="250" t="str">
        <f t="shared" si="19"/>
        <v>No Payment</v>
      </c>
      <c r="H159" s="251" t="s">
        <v>639</v>
      </c>
      <c r="I159" s="252" t="str">
        <f t="shared" si="25"/>
        <v/>
      </c>
      <c r="J159" s="316">
        <f t="shared" si="26"/>
        <v>0</v>
      </c>
      <c r="K159" s="254">
        <f t="shared" si="27"/>
        <v>0</v>
      </c>
      <c r="L159" s="537">
        <f t="shared" si="28"/>
        <v>0</v>
      </c>
      <c r="M159" s="546" t="s">
        <v>676</v>
      </c>
    </row>
    <row r="160" spans="2:13" x14ac:dyDescent="0.3">
      <c r="B160" s="268" t="s">
        <v>395</v>
      </c>
      <c r="C160" s="259" t="s">
        <v>147</v>
      </c>
      <c r="D160" s="305">
        <v>1300</v>
      </c>
      <c r="E160" s="314">
        <f t="shared" si="24"/>
        <v>0</v>
      </c>
      <c r="F160" s="315">
        <v>1300</v>
      </c>
      <c r="G160" s="250" t="str">
        <f t="shared" si="19"/>
        <v>Full Payment</v>
      </c>
      <c r="H160" s="251"/>
      <c r="I160" s="252">
        <f t="shared" si="25"/>
        <v>1300</v>
      </c>
      <c r="J160" s="316" t="str">
        <f t="shared" si="26"/>
        <v/>
      </c>
      <c r="K160" s="254" t="str">
        <f t="shared" si="27"/>
        <v/>
      </c>
      <c r="L160" s="537" t="str">
        <f t="shared" si="28"/>
        <v/>
      </c>
      <c r="M160" s="546" t="s">
        <v>676</v>
      </c>
    </row>
    <row r="161" spans="1:13" x14ac:dyDescent="0.3">
      <c r="B161" s="268" t="s">
        <v>396</v>
      </c>
      <c r="C161" s="259" t="s">
        <v>148</v>
      </c>
      <c r="D161" s="317">
        <v>1300</v>
      </c>
      <c r="E161" s="314">
        <f t="shared" si="24"/>
        <v>0</v>
      </c>
      <c r="F161" s="315">
        <v>1300</v>
      </c>
      <c r="G161" s="250" t="str">
        <f t="shared" si="19"/>
        <v>Full Payment</v>
      </c>
      <c r="H161" s="251"/>
      <c r="I161" s="252">
        <f t="shared" si="25"/>
        <v>1300</v>
      </c>
      <c r="J161" s="316" t="str">
        <f t="shared" si="26"/>
        <v/>
      </c>
      <c r="K161" s="254" t="str">
        <f t="shared" si="27"/>
        <v/>
      </c>
      <c r="L161" s="537" t="str">
        <f t="shared" si="28"/>
        <v/>
      </c>
      <c r="M161" s="546" t="s">
        <v>676</v>
      </c>
    </row>
    <row r="162" spans="1:13" x14ac:dyDescent="0.3">
      <c r="B162" s="268" t="s">
        <v>397</v>
      </c>
      <c r="C162" s="259" t="s">
        <v>149</v>
      </c>
      <c r="D162" s="305"/>
      <c r="E162" s="314">
        <f t="shared" si="24"/>
        <v>1300</v>
      </c>
      <c r="F162" s="315">
        <v>1300</v>
      </c>
      <c r="G162" s="250" t="str">
        <f t="shared" si="19"/>
        <v>No Payment</v>
      </c>
      <c r="H162" s="251"/>
      <c r="I162" s="252" t="str">
        <f t="shared" si="25"/>
        <v/>
      </c>
      <c r="J162" s="316">
        <f t="shared" si="26"/>
        <v>0</v>
      </c>
      <c r="K162" s="254">
        <f t="shared" si="27"/>
        <v>0</v>
      </c>
      <c r="L162" s="537">
        <f t="shared" si="28"/>
        <v>0</v>
      </c>
      <c r="M162" s="546" t="s">
        <v>676</v>
      </c>
    </row>
    <row r="163" spans="1:13" x14ac:dyDescent="0.3">
      <c r="B163" s="268" t="s">
        <v>398</v>
      </c>
      <c r="C163" s="259" t="s">
        <v>150</v>
      </c>
      <c r="D163" s="305">
        <v>1300</v>
      </c>
      <c r="E163" s="314">
        <f t="shared" si="24"/>
        <v>0</v>
      </c>
      <c r="F163" s="315">
        <v>1300</v>
      </c>
      <c r="G163" s="250" t="str">
        <f t="shared" si="19"/>
        <v>Full Payment</v>
      </c>
      <c r="H163" s="251"/>
      <c r="I163" s="252">
        <f t="shared" si="25"/>
        <v>1300</v>
      </c>
      <c r="J163" s="316" t="str">
        <f t="shared" si="26"/>
        <v/>
      </c>
      <c r="K163" s="254" t="str">
        <f t="shared" si="27"/>
        <v/>
      </c>
      <c r="L163" s="537" t="str">
        <f t="shared" si="28"/>
        <v/>
      </c>
      <c r="M163" s="546" t="s">
        <v>676</v>
      </c>
    </row>
    <row r="164" spans="1:13" x14ac:dyDescent="0.3">
      <c r="B164" s="268" t="s">
        <v>399</v>
      </c>
      <c r="C164" s="259" t="s">
        <v>640</v>
      </c>
      <c r="D164" s="305">
        <v>300</v>
      </c>
      <c r="E164" s="314">
        <f t="shared" si="24"/>
        <v>1000</v>
      </c>
      <c r="F164" s="315">
        <v>1300</v>
      </c>
      <c r="G164" s="250" t="str">
        <f t="shared" si="19"/>
        <v>Part Payment</v>
      </c>
      <c r="H164" s="251"/>
      <c r="I164" s="252" t="str">
        <f t="shared" si="25"/>
        <v/>
      </c>
      <c r="J164" s="316">
        <f t="shared" si="26"/>
        <v>300</v>
      </c>
      <c r="K164" s="254">
        <f t="shared" si="27"/>
        <v>300</v>
      </c>
      <c r="L164" s="537" t="str">
        <f t="shared" si="28"/>
        <v/>
      </c>
      <c r="M164" s="546" t="s">
        <v>676</v>
      </c>
    </row>
    <row r="165" spans="1:13" x14ac:dyDescent="0.3">
      <c r="B165" s="268" t="s">
        <v>400</v>
      </c>
      <c r="C165" s="259" t="s">
        <v>151</v>
      </c>
      <c r="D165" s="275"/>
      <c r="E165" s="314">
        <f t="shared" si="24"/>
        <v>1300</v>
      </c>
      <c r="F165" s="315">
        <v>1300</v>
      </c>
      <c r="G165" s="250" t="str">
        <f t="shared" si="19"/>
        <v>No Payment</v>
      </c>
      <c r="H165" s="251"/>
      <c r="I165" s="252" t="str">
        <f t="shared" si="25"/>
        <v/>
      </c>
      <c r="J165" s="316">
        <f t="shared" si="26"/>
        <v>0</v>
      </c>
      <c r="K165" s="254">
        <f t="shared" si="27"/>
        <v>0</v>
      </c>
      <c r="L165" s="537">
        <f t="shared" si="28"/>
        <v>0</v>
      </c>
      <c r="M165" s="546" t="s">
        <v>676</v>
      </c>
    </row>
    <row r="166" spans="1:13" x14ac:dyDescent="0.3">
      <c r="B166" s="268" t="s">
        <v>401</v>
      </c>
      <c r="C166" s="259" t="s">
        <v>152</v>
      </c>
      <c r="D166" s="275">
        <v>1000</v>
      </c>
      <c r="E166" s="314">
        <f t="shared" si="24"/>
        <v>300</v>
      </c>
      <c r="F166" s="315">
        <v>1300</v>
      </c>
      <c r="G166" s="250" t="str">
        <f t="shared" si="19"/>
        <v>Part Payment</v>
      </c>
      <c r="H166" s="251"/>
      <c r="I166" s="252" t="str">
        <f t="shared" si="25"/>
        <v/>
      </c>
      <c r="J166" s="316">
        <f t="shared" si="26"/>
        <v>1000</v>
      </c>
      <c r="K166" s="254">
        <f t="shared" si="27"/>
        <v>1000</v>
      </c>
      <c r="L166" s="537" t="str">
        <f t="shared" si="28"/>
        <v/>
      </c>
      <c r="M166" s="546" t="s">
        <v>676</v>
      </c>
    </row>
    <row r="167" spans="1:13" x14ac:dyDescent="0.3">
      <c r="B167" s="268" t="s">
        <v>402</v>
      </c>
      <c r="C167" s="259" t="s">
        <v>658</v>
      </c>
      <c r="D167" s="275"/>
      <c r="E167" s="314">
        <f t="shared" si="24"/>
        <v>1300</v>
      </c>
      <c r="F167" s="315">
        <v>1300</v>
      </c>
      <c r="G167" s="250" t="str">
        <f t="shared" si="19"/>
        <v>No Payment</v>
      </c>
      <c r="H167" s="298"/>
      <c r="I167" s="252" t="str">
        <f t="shared" si="25"/>
        <v/>
      </c>
      <c r="J167" s="316">
        <f t="shared" si="26"/>
        <v>0</v>
      </c>
      <c r="K167" s="254">
        <f t="shared" si="27"/>
        <v>0</v>
      </c>
      <c r="L167" s="537">
        <f t="shared" si="28"/>
        <v>0</v>
      </c>
      <c r="M167" s="546" t="s">
        <v>676</v>
      </c>
    </row>
    <row r="168" spans="1:13" ht="24.75" thickBot="1" x14ac:dyDescent="0.6">
      <c r="B168" s="576"/>
      <c r="C168" s="557"/>
      <c r="D168" s="260">
        <f>SUM(D148:D166)</f>
        <v>18200</v>
      </c>
      <c r="E168" s="318">
        <f>SUM(E148:E166)</f>
        <v>6500</v>
      </c>
      <c r="F168" s="319">
        <f>SUM(F148:F166)</f>
        <v>24700</v>
      </c>
      <c r="G168" s="263"/>
      <c r="H168" s="264"/>
      <c r="I168" s="300">
        <f>COUNTIFS(I148:I166,1300)</f>
        <v>13</v>
      </c>
      <c r="J168" s="320">
        <f>SUM(J148:J166)</f>
        <v>1300</v>
      </c>
      <c r="K168" s="267">
        <f>COUNTIFS(K148:K166,"&lt;1300",K148:K166,"&lt;&gt;0")</f>
        <v>2</v>
      </c>
      <c r="L168" s="538">
        <f>COUNTIF(L148:L166,0)</f>
        <v>4</v>
      </c>
      <c r="M168" s="547"/>
    </row>
    <row r="169" spans="1:13" ht="21" customHeight="1" thickTop="1" x14ac:dyDescent="0.25">
      <c r="B169" s="577"/>
      <c r="C169" s="559"/>
      <c r="D169" s="582"/>
      <c r="E169" s="608"/>
      <c r="F169" s="612"/>
      <c r="G169" s="567"/>
      <c r="H169" s="569"/>
      <c r="I169" s="572"/>
      <c r="J169" s="567"/>
      <c r="K169" s="567"/>
      <c r="L169" s="567"/>
      <c r="M169" s="574"/>
    </row>
    <row r="170" spans="1:13" ht="20.25" customHeight="1" x14ac:dyDescent="0.25">
      <c r="B170" s="578"/>
      <c r="C170" s="559"/>
      <c r="D170" s="583"/>
      <c r="E170" s="609"/>
      <c r="F170" s="613"/>
      <c r="G170" s="559"/>
      <c r="H170" s="570"/>
      <c r="I170" s="573"/>
      <c r="J170" s="559"/>
      <c r="K170" s="559"/>
      <c r="L170" s="559"/>
      <c r="M170" s="575"/>
    </row>
    <row r="171" spans="1:13" ht="20.25" customHeight="1" x14ac:dyDescent="0.25">
      <c r="A171" s="302"/>
      <c r="B171" s="607" t="s">
        <v>153</v>
      </c>
      <c r="C171" s="558"/>
      <c r="D171" s="581"/>
      <c r="E171" s="610"/>
      <c r="F171" s="611"/>
      <c r="G171" s="558"/>
      <c r="H171" s="568"/>
      <c r="I171" s="571"/>
      <c r="J171" s="558"/>
      <c r="K171" s="558"/>
      <c r="L171" s="558"/>
      <c r="M171" s="554"/>
    </row>
    <row r="172" spans="1:13" x14ac:dyDescent="0.3">
      <c r="B172" s="268" t="s">
        <v>383</v>
      </c>
      <c r="C172" s="259" t="s">
        <v>154</v>
      </c>
      <c r="D172" s="305">
        <v>1300</v>
      </c>
      <c r="E172" s="314">
        <f t="shared" ref="E172:E217" si="29">F172-D172</f>
        <v>0</v>
      </c>
      <c r="F172" s="315">
        <v>1300</v>
      </c>
      <c r="G172" s="250" t="str">
        <f t="shared" si="19"/>
        <v>Full Payment</v>
      </c>
      <c r="H172" s="251"/>
      <c r="I172" s="252">
        <f t="shared" ref="I172:I217" si="30">IF(D172&gt;=1300,1300,"")</f>
        <v>1300</v>
      </c>
      <c r="J172" s="316" t="str">
        <f>IF(D172&lt;1300,D172,"")</f>
        <v/>
      </c>
      <c r="K172" s="254" t="str">
        <f t="shared" ref="K172:K217" si="31">IF(D172&lt;1300,D172,"")</f>
        <v/>
      </c>
      <c r="L172" s="537" t="str">
        <f>IF(G172="No Payment",0,"")</f>
        <v/>
      </c>
      <c r="M172" s="546" t="s">
        <v>677</v>
      </c>
    </row>
    <row r="173" spans="1:13" x14ac:dyDescent="0.3">
      <c r="B173" s="268" t="s">
        <v>384</v>
      </c>
      <c r="C173" s="259" t="s">
        <v>155</v>
      </c>
      <c r="D173" s="305">
        <v>1300</v>
      </c>
      <c r="E173" s="314">
        <f t="shared" si="29"/>
        <v>0</v>
      </c>
      <c r="F173" s="315">
        <v>1300</v>
      </c>
      <c r="G173" s="250" t="str">
        <f t="shared" si="19"/>
        <v>Full Payment</v>
      </c>
      <c r="H173" s="251"/>
      <c r="I173" s="252">
        <f t="shared" si="30"/>
        <v>1300</v>
      </c>
      <c r="J173" s="316" t="str">
        <f t="shared" ref="J173:J217" si="32">IF(D173&lt;1300,D173,"")</f>
        <v/>
      </c>
      <c r="K173" s="254" t="str">
        <f t="shared" si="31"/>
        <v/>
      </c>
      <c r="L173" s="537" t="str">
        <f t="shared" ref="L173:L217" si="33">IF(G173="No Payment",0,"")</f>
        <v/>
      </c>
      <c r="M173" s="546" t="s">
        <v>677</v>
      </c>
    </row>
    <row r="174" spans="1:13" x14ac:dyDescent="0.3">
      <c r="B174" s="268" t="s">
        <v>385</v>
      </c>
      <c r="C174" s="259" t="s">
        <v>156</v>
      </c>
      <c r="D174" s="305">
        <v>1300</v>
      </c>
      <c r="E174" s="314">
        <f t="shared" si="29"/>
        <v>0</v>
      </c>
      <c r="F174" s="315">
        <v>1300</v>
      </c>
      <c r="G174" s="250" t="str">
        <f t="shared" si="19"/>
        <v>Full Payment</v>
      </c>
      <c r="H174" s="251"/>
      <c r="I174" s="252">
        <f t="shared" si="30"/>
        <v>1300</v>
      </c>
      <c r="J174" s="316" t="str">
        <f t="shared" si="32"/>
        <v/>
      </c>
      <c r="K174" s="254" t="str">
        <f t="shared" si="31"/>
        <v/>
      </c>
      <c r="L174" s="537" t="str">
        <f t="shared" si="33"/>
        <v/>
      </c>
      <c r="M174" s="546" t="s">
        <v>677</v>
      </c>
    </row>
    <row r="175" spans="1:13" x14ac:dyDescent="0.3">
      <c r="B175" s="268" t="s">
        <v>386</v>
      </c>
      <c r="C175" s="259" t="s">
        <v>157</v>
      </c>
      <c r="D175" s="305">
        <v>1300</v>
      </c>
      <c r="E175" s="314">
        <f t="shared" si="29"/>
        <v>0</v>
      </c>
      <c r="F175" s="315">
        <v>1300</v>
      </c>
      <c r="G175" s="250" t="str">
        <f t="shared" si="19"/>
        <v>Full Payment</v>
      </c>
      <c r="H175" s="251" t="s">
        <v>21</v>
      </c>
      <c r="I175" s="252">
        <f t="shared" si="30"/>
        <v>1300</v>
      </c>
      <c r="J175" s="316" t="str">
        <f t="shared" si="32"/>
        <v/>
      </c>
      <c r="K175" s="254" t="str">
        <f t="shared" si="31"/>
        <v/>
      </c>
      <c r="L175" s="537" t="str">
        <f t="shared" si="33"/>
        <v/>
      </c>
      <c r="M175" s="546" t="s">
        <v>677</v>
      </c>
    </row>
    <row r="176" spans="1:13" x14ac:dyDescent="0.3">
      <c r="B176" s="268" t="s">
        <v>387</v>
      </c>
      <c r="C176" s="259" t="s">
        <v>158</v>
      </c>
      <c r="D176" s="305">
        <v>1300</v>
      </c>
      <c r="E176" s="314">
        <f t="shared" si="29"/>
        <v>0</v>
      </c>
      <c r="F176" s="315">
        <v>1300</v>
      </c>
      <c r="G176" s="250" t="str">
        <f t="shared" si="19"/>
        <v>Full Payment</v>
      </c>
      <c r="H176" s="251"/>
      <c r="I176" s="252">
        <f t="shared" si="30"/>
        <v>1300</v>
      </c>
      <c r="J176" s="316" t="str">
        <f t="shared" si="32"/>
        <v/>
      </c>
      <c r="K176" s="254" t="str">
        <f t="shared" si="31"/>
        <v/>
      </c>
      <c r="L176" s="537" t="str">
        <f t="shared" si="33"/>
        <v/>
      </c>
      <c r="M176" s="546" t="s">
        <v>677</v>
      </c>
    </row>
    <row r="177" spans="2:13" x14ac:dyDescent="0.3">
      <c r="B177" s="268" t="s">
        <v>388</v>
      </c>
      <c r="C177" s="259" t="s">
        <v>159</v>
      </c>
      <c r="D177" s="305">
        <v>1300</v>
      </c>
      <c r="E177" s="314">
        <f t="shared" si="29"/>
        <v>0</v>
      </c>
      <c r="F177" s="315">
        <v>1300</v>
      </c>
      <c r="G177" s="250" t="str">
        <f t="shared" si="19"/>
        <v>Full Payment</v>
      </c>
      <c r="H177" s="251"/>
      <c r="I177" s="252">
        <f t="shared" si="30"/>
        <v>1300</v>
      </c>
      <c r="J177" s="316" t="str">
        <f t="shared" si="32"/>
        <v/>
      </c>
      <c r="K177" s="254" t="str">
        <f t="shared" si="31"/>
        <v/>
      </c>
      <c r="L177" s="537" t="str">
        <f t="shared" si="33"/>
        <v/>
      </c>
      <c r="M177" s="546" t="s">
        <v>677</v>
      </c>
    </row>
    <row r="178" spans="2:13" x14ac:dyDescent="0.3">
      <c r="B178" s="268" t="s">
        <v>389</v>
      </c>
      <c r="C178" s="259" t="s">
        <v>160</v>
      </c>
      <c r="D178" s="305">
        <v>1300</v>
      </c>
      <c r="E178" s="314">
        <f t="shared" si="29"/>
        <v>0</v>
      </c>
      <c r="F178" s="315">
        <v>1300</v>
      </c>
      <c r="G178" s="250" t="str">
        <f t="shared" si="19"/>
        <v>Full Payment</v>
      </c>
      <c r="H178" s="251"/>
      <c r="I178" s="252">
        <f t="shared" si="30"/>
        <v>1300</v>
      </c>
      <c r="J178" s="316" t="str">
        <f t="shared" si="32"/>
        <v/>
      </c>
      <c r="K178" s="254" t="str">
        <f t="shared" si="31"/>
        <v/>
      </c>
      <c r="L178" s="537" t="str">
        <f t="shared" si="33"/>
        <v/>
      </c>
      <c r="M178" s="546" t="s">
        <v>677</v>
      </c>
    </row>
    <row r="179" spans="2:13" x14ac:dyDescent="0.3">
      <c r="B179" s="268" t="s">
        <v>390</v>
      </c>
      <c r="C179" s="259" t="s">
        <v>161</v>
      </c>
      <c r="D179" s="305">
        <v>1000</v>
      </c>
      <c r="E179" s="314">
        <f t="shared" si="29"/>
        <v>300</v>
      </c>
      <c r="F179" s="315">
        <v>1300</v>
      </c>
      <c r="G179" s="250" t="str">
        <f t="shared" si="19"/>
        <v>Part Payment</v>
      </c>
      <c r="H179" s="251"/>
      <c r="I179" s="252" t="str">
        <f t="shared" si="30"/>
        <v/>
      </c>
      <c r="J179" s="316">
        <f t="shared" si="32"/>
        <v>1000</v>
      </c>
      <c r="K179" s="254">
        <f t="shared" si="31"/>
        <v>1000</v>
      </c>
      <c r="L179" s="537" t="str">
        <f t="shared" si="33"/>
        <v/>
      </c>
      <c r="M179" s="546" t="s">
        <v>677</v>
      </c>
    </row>
    <row r="180" spans="2:13" x14ac:dyDescent="0.3">
      <c r="B180" s="268" t="s">
        <v>391</v>
      </c>
      <c r="C180" s="259" t="s">
        <v>162</v>
      </c>
      <c r="D180" s="305">
        <v>1200</v>
      </c>
      <c r="E180" s="314">
        <f t="shared" si="29"/>
        <v>100</v>
      </c>
      <c r="F180" s="315">
        <v>1300</v>
      </c>
      <c r="G180" s="250" t="str">
        <f t="shared" si="19"/>
        <v>Part Payment</v>
      </c>
      <c r="H180" s="251"/>
      <c r="I180" s="252" t="str">
        <f t="shared" si="30"/>
        <v/>
      </c>
      <c r="J180" s="316">
        <f t="shared" si="32"/>
        <v>1200</v>
      </c>
      <c r="K180" s="254">
        <f t="shared" si="31"/>
        <v>1200</v>
      </c>
      <c r="L180" s="537" t="str">
        <f t="shared" si="33"/>
        <v/>
      </c>
      <c r="M180" s="546" t="s">
        <v>677</v>
      </c>
    </row>
    <row r="181" spans="2:13" x14ac:dyDescent="0.3">
      <c r="B181" s="268" t="s">
        <v>392</v>
      </c>
      <c r="C181" s="259" t="s">
        <v>163</v>
      </c>
      <c r="D181" s="305"/>
      <c r="E181" s="314">
        <f t="shared" si="29"/>
        <v>1300</v>
      </c>
      <c r="F181" s="315">
        <v>1300</v>
      </c>
      <c r="G181" s="250" t="str">
        <f t="shared" si="19"/>
        <v>No Payment</v>
      </c>
      <c r="H181" s="251"/>
      <c r="I181" s="252" t="str">
        <f t="shared" si="30"/>
        <v/>
      </c>
      <c r="J181" s="316">
        <f t="shared" si="32"/>
        <v>0</v>
      </c>
      <c r="K181" s="254">
        <f t="shared" si="31"/>
        <v>0</v>
      </c>
      <c r="L181" s="537">
        <f t="shared" si="33"/>
        <v>0</v>
      </c>
      <c r="M181" s="546" t="s">
        <v>677</v>
      </c>
    </row>
    <row r="182" spans="2:13" x14ac:dyDescent="0.3">
      <c r="B182" s="268" t="s">
        <v>393</v>
      </c>
      <c r="C182" s="259" t="s">
        <v>164</v>
      </c>
      <c r="D182" s="305">
        <v>1300</v>
      </c>
      <c r="E182" s="314">
        <f t="shared" si="29"/>
        <v>0</v>
      </c>
      <c r="F182" s="315">
        <v>1300</v>
      </c>
      <c r="G182" s="250" t="str">
        <f t="shared" si="19"/>
        <v>Full Payment</v>
      </c>
      <c r="H182" s="251" t="s">
        <v>165</v>
      </c>
      <c r="I182" s="252">
        <f t="shared" si="30"/>
        <v>1300</v>
      </c>
      <c r="J182" s="316" t="str">
        <f t="shared" si="32"/>
        <v/>
      </c>
      <c r="K182" s="254" t="str">
        <f t="shared" si="31"/>
        <v/>
      </c>
      <c r="L182" s="537" t="str">
        <f t="shared" si="33"/>
        <v/>
      </c>
      <c r="M182" s="546" t="s">
        <v>677</v>
      </c>
    </row>
    <row r="183" spans="2:13" x14ac:dyDescent="0.3">
      <c r="B183" s="268" t="s">
        <v>394</v>
      </c>
      <c r="C183" s="259" t="s">
        <v>166</v>
      </c>
      <c r="D183" s="305">
        <v>1300</v>
      </c>
      <c r="E183" s="314">
        <f t="shared" si="29"/>
        <v>0</v>
      </c>
      <c r="F183" s="315">
        <v>1300</v>
      </c>
      <c r="G183" s="250" t="str">
        <f t="shared" si="19"/>
        <v>Full Payment</v>
      </c>
      <c r="H183" s="251"/>
      <c r="I183" s="252">
        <f t="shared" si="30"/>
        <v>1300</v>
      </c>
      <c r="J183" s="316" t="str">
        <f t="shared" si="32"/>
        <v/>
      </c>
      <c r="K183" s="254" t="str">
        <f t="shared" si="31"/>
        <v/>
      </c>
      <c r="L183" s="537" t="str">
        <f t="shared" si="33"/>
        <v/>
      </c>
      <c r="M183" s="546" t="s">
        <v>677</v>
      </c>
    </row>
    <row r="184" spans="2:13" x14ac:dyDescent="0.3">
      <c r="B184" s="268" t="s">
        <v>395</v>
      </c>
      <c r="C184" s="306" t="s">
        <v>167</v>
      </c>
      <c r="D184" s="305">
        <v>1300</v>
      </c>
      <c r="E184" s="314">
        <f t="shared" si="29"/>
        <v>0</v>
      </c>
      <c r="F184" s="315">
        <v>1300</v>
      </c>
      <c r="G184" s="250" t="str">
        <f t="shared" si="19"/>
        <v>Full Payment</v>
      </c>
      <c r="H184" s="251"/>
      <c r="I184" s="252">
        <f t="shared" si="30"/>
        <v>1300</v>
      </c>
      <c r="J184" s="316" t="str">
        <f t="shared" si="32"/>
        <v/>
      </c>
      <c r="K184" s="254" t="str">
        <f t="shared" si="31"/>
        <v/>
      </c>
      <c r="L184" s="537" t="str">
        <f t="shared" si="33"/>
        <v/>
      </c>
      <c r="M184" s="546" t="s">
        <v>677</v>
      </c>
    </row>
    <row r="185" spans="2:13" x14ac:dyDescent="0.3">
      <c r="B185" s="268" t="s">
        <v>396</v>
      </c>
      <c r="C185" s="306" t="s">
        <v>168</v>
      </c>
      <c r="D185" s="305">
        <v>1300</v>
      </c>
      <c r="E185" s="314">
        <f t="shared" si="29"/>
        <v>0</v>
      </c>
      <c r="F185" s="315">
        <v>1300</v>
      </c>
      <c r="G185" s="250" t="str">
        <f t="shared" si="19"/>
        <v>Full Payment</v>
      </c>
      <c r="H185" s="251"/>
      <c r="I185" s="252">
        <f t="shared" si="30"/>
        <v>1300</v>
      </c>
      <c r="J185" s="316" t="str">
        <f t="shared" si="32"/>
        <v/>
      </c>
      <c r="K185" s="254" t="str">
        <f t="shared" si="31"/>
        <v/>
      </c>
      <c r="L185" s="537" t="str">
        <f t="shared" si="33"/>
        <v/>
      </c>
      <c r="M185" s="546" t="s">
        <v>677</v>
      </c>
    </row>
    <row r="186" spans="2:13" x14ac:dyDescent="0.3">
      <c r="B186" s="268" t="s">
        <v>397</v>
      </c>
      <c r="C186" s="259" t="s">
        <v>169</v>
      </c>
      <c r="D186" s="305"/>
      <c r="E186" s="314">
        <f t="shared" si="29"/>
        <v>1300</v>
      </c>
      <c r="F186" s="315">
        <v>1300</v>
      </c>
      <c r="G186" s="250" t="str">
        <f t="shared" si="19"/>
        <v>No Payment</v>
      </c>
      <c r="H186" s="251"/>
      <c r="I186" s="252" t="str">
        <f t="shared" si="30"/>
        <v/>
      </c>
      <c r="J186" s="316">
        <f t="shared" si="32"/>
        <v>0</v>
      </c>
      <c r="K186" s="254">
        <f t="shared" si="31"/>
        <v>0</v>
      </c>
      <c r="L186" s="537">
        <f t="shared" si="33"/>
        <v>0</v>
      </c>
      <c r="M186" s="546" t="s">
        <v>677</v>
      </c>
    </row>
    <row r="187" spans="2:13" x14ac:dyDescent="0.3">
      <c r="B187" s="268" t="s">
        <v>398</v>
      </c>
      <c r="C187" s="306" t="s">
        <v>170</v>
      </c>
      <c r="D187" s="305">
        <v>1300</v>
      </c>
      <c r="E187" s="314">
        <f t="shared" si="29"/>
        <v>0</v>
      </c>
      <c r="F187" s="315">
        <v>1300</v>
      </c>
      <c r="G187" s="250" t="str">
        <f t="shared" si="19"/>
        <v>Full Payment</v>
      </c>
      <c r="H187" s="251"/>
      <c r="I187" s="252">
        <f t="shared" si="30"/>
        <v>1300</v>
      </c>
      <c r="J187" s="316" t="str">
        <f t="shared" si="32"/>
        <v/>
      </c>
      <c r="K187" s="254" t="str">
        <f t="shared" si="31"/>
        <v/>
      </c>
      <c r="L187" s="537" t="str">
        <f t="shared" si="33"/>
        <v/>
      </c>
      <c r="M187" s="546" t="s">
        <v>677</v>
      </c>
    </row>
    <row r="188" spans="2:13" x14ac:dyDescent="0.3">
      <c r="B188" s="268" t="s">
        <v>399</v>
      </c>
      <c r="C188" s="306" t="s">
        <v>171</v>
      </c>
      <c r="D188" s="305">
        <v>1300</v>
      </c>
      <c r="E188" s="314">
        <f t="shared" si="29"/>
        <v>0</v>
      </c>
      <c r="F188" s="315">
        <v>1300</v>
      </c>
      <c r="G188" s="250" t="str">
        <f t="shared" si="19"/>
        <v>Full Payment</v>
      </c>
      <c r="H188" s="251" t="s">
        <v>21</v>
      </c>
      <c r="I188" s="252">
        <f t="shared" si="30"/>
        <v>1300</v>
      </c>
      <c r="J188" s="316" t="str">
        <f t="shared" si="32"/>
        <v/>
      </c>
      <c r="K188" s="254" t="str">
        <f t="shared" si="31"/>
        <v/>
      </c>
      <c r="L188" s="537" t="str">
        <f t="shared" si="33"/>
        <v/>
      </c>
      <c r="M188" s="546" t="s">
        <v>677</v>
      </c>
    </row>
    <row r="189" spans="2:13" x14ac:dyDescent="0.3">
      <c r="B189" s="268" t="s">
        <v>400</v>
      </c>
      <c r="C189" s="306" t="s">
        <v>172</v>
      </c>
      <c r="D189" s="305">
        <v>800</v>
      </c>
      <c r="E189" s="314">
        <f t="shared" si="29"/>
        <v>500</v>
      </c>
      <c r="F189" s="315">
        <v>1300</v>
      </c>
      <c r="G189" s="250" t="str">
        <f t="shared" si="19"/>
        <v>Part Payment</v>
      </c>
      <c r="H189" s="251"/>
      <c r="I189" s="252" t="str">
        <f t="shared" si="30"/>
        <v/>
      </c>
      <c r="J189" s="316">
        <f t="shared" si="32"/>
        <v>800</v>
      </c>
      <c r="K189" s="254">
        <f t="shared" si="31"/>
        <v>800</v>
      </c>
      <c r="L189" s="537" t="str">
        <f t="shared" si="33"/>
        <v/>
      </c>
      <c r="M189" s="546" t="s">
        <v>677</v>
      </c>
    </row>
    <row r="190" spans="2:13" x14ac:dyDescent="0.3">
      <c r="B190" s="268" t="s">
        <v>401</v>
      </c>
      <c r="C190" s="306" t="s">
        <v>173</v>
      </c>
      <c r="D190" s="305"/>
      <c r="E190" s="314">
        <f t="shared" si="29"/>
        <v>1300</v>
      </c>
      <c r="F190" s="315">
        <v>1300</v>
      </c>
      <c r="G190" s="250" t="str">
        <f t="shared" si="19"/>
        <v>No Payment</v>
      </c>
      <c r="H190" s="251"/>
      <c r="I190" s="252" t="str">
        <f t="shared" si="30"/>
        <v/>
      </c>
      <c r="J190" s="316">
        <f t="shared" si="32"/>
        <v>0</v>
      </c>
      <c r="K190" s="254">
        <f t="shared" si="31"/>
        <v>0</v>
      </c>
      <c r="L190" s="537">
        <f t="shared" si="33"/>
        <v>0</v>
      </c>
      <c r="M190" s="546" t="s">
        <v>677</v>
      </c>
    </row>
    <row r="191" spans="2:13" x14ac:dyDescent="0.3">
      <c r="B191" s="268" t="s">
        <v>402</v>
      </c>
      <c r="C191" s="306" t="s">
        <v>174</v>
      </c>
      <c r="D191" s="305">
        <v>1300</v>
      </c>
      <c r="E191" s="314">
        <f t="shared" si="29"/>
        <v>0</v>
      </c>
      <c r="F191" s="315">
        <v>1300</v>
      </c>
      <c r="G191" s="250" t="str">
        <f t="shared" si="19"/>
        <v>Full Payment</v>
      </c>
      <c r="H191" s="251"/>
      <c r="I191" s="252">
        <f t="shared" si="30"/>
        <v>1300</v>
      </c>
      <c r="J191" s="316" t="str">
        <f t="shared" si="32"/>
        <v/>
      </c>
      <c r="K191" s="254" t="str">
        <f t="shared" si="31"/>
        <v/>
      </c>
      <c r="L191" s="537" t="str">
        <f t="shared" si="33"/>
        <v/>
      </c>
      <c r="M191" s="546" t="s">
        <v>677</v>
      </c>
    </row>
    <row r="192" spans="2:13" x14ac:dyDescent="0.3">
      <c r="B192" s="268" t="s">
        <v>403</v>
      </c>
      <c r="C192" s="306" t="s">
        <v>175</v>
      </c>
      <c r="D192" s="305"/>
      <c r="E192" s="314">
        <f t="shared" si="29"/>
        <v>1300</v>
      </c>
      <c r="F192" s="315">
        <v>1300</v>
      </c>
      <c r="G192" s="250" t="str">
        <f t="shared" si="19"/>
        <v>No Payment</v>
      </c>
      <c r="H192" s="251"/>
      <c r="I192" s="252" t="str">
        <f t="shared" si="30"/>
        <v/>
      </c>
      <c r="J192" s="316">
        <f t="shared" si="32"/>
        <v>0</v>
      </c>
      <c r="K192" s="254">
        <f t="shared" si="31"/>
        <v>0</v>
      </c>
      <c r="L192" s="537">
        <f t="shared" si="33"/>
        <v>0</v>
      </c>
      <c r="M192" s="546" t="s">
        <v>677</v>
      </c>
    </row>
    <row r="193" spans="2:13" x14ac:dyDescent="0.3">
      <c r="B193" s="268" t="s">
        <v>404</v>
      </c>
      <c r="C193" s="306" t="s">
        <v>176</v>
      </c>
      <c r="D193" s="305"/>
      <c r="E193" s="314">
        <f t="shared" si="29"/>
        <v>1300</v>
      </c>
      <c r="F193" s="315">
        <v>1300</v>
      </c>
      <c r="G193" s="250" t="str">
        <f t="shared" si="19"/>
        <v>No Payment</v>
      </c>
      <c r="H193" s="251"/>
      <c r="I193" s="252" t="str">
        <f t="shared" si="30"/>
        <v/>
      </c>
      <c r="J193" s="316">
        <f t="shared" si="32"/>
        <v>0</v>
      </c>
      <c r="K193" s="254">
        <f t="shared" si="31"/>
        <v>0</v>
      </c>
      <c r="L193" s="537">
        <f t="shared" si="33"/>
        <v>0</v>
      </c>
      <c r="M193" s="546" t="s">
        <v>677</v>
      </c>
    </row>
    <row r="194" spans="2:13" x14ac:dyDescent="0.3">
      <c r="B194" s="268" t="s">
        <v>405</v>
      </c>
      <c r="C194" s="306" t="s">
        <v>177</v>
      </c>
      <c r="D194" s="305"/>
      <c r="E194" s="314">
        <f t="shared" si="29"/>
        <v>1300</v>
      </c>
      <c r="F194" s="315">
        <v>1300</v>
      </c>
      <c r="G194" s="250" t="str">
        <f t="shared" si="19"/>
        <v>No Payment</v>
      </c>
      <c r="H194" s="251"/>
      <c r="I194" s="252" t="str">
        <f t="shared" si="30"/>
        <v/>
      </c>
      <c r="J194" s="316">
        <f t="shared" si="32"/>
        <v>0</v>
      </c>
      <c r="K194" s="254">
        <f t="shared" si="31"/>
        <v>0</v>
      </c>
      <c r="L194" s="537">
        <f t="shared" si="33"/>
        <v>0</v>
      </c>
      <c r="M194" s="546" t="s">
        <v>677</v>
      </c>
    </row>
    <row r="195" spans="2:13" x14ac:dyDescent="0.3">
      <c r="B195" s="268" t="s">
        <v>406</v>
      </c>
      <c r="C195" s="306" t="s">
        <v>178</v>
      </c>
      <c r="D195" s="305">
        <v>1300</v>
      </c>
      <c r="E195" s="314">
        <f t="shared" si="29"/>
        <v>0</v>
      </c>
      <c r="F195" s="315">
        <v>1300</v>
      </c>
      <c r="G195" s="250" t="str">
        <f t="shared" si="19"/>
        <v>Full Payment</v>
      </c>
      <c r="H195" s="251"/>
      <c r="I195" s="252">
        <f t="shared" si="30"/>
        <v>1300</v>
      </c>
      <c r="J195" s="316" t="str">
        <f t="shared" si="32"/>
        <v/>
      </c>
      <c r="K195" s="254" t="str">
        <f t="shared" si="31"/>
        <v/>
      </c>
      <c r="L195" s="537" t="str">
        <f t="shared" si="33"/>
        <v/>
      </c>
      <c r="M195" s="546" t="s">
        <v>677</v>
      </c>
    </row>
    <row r="196" spans="2:13" x14ac:dyDescent="0.3">
      <c r="B196" s="268" t="s">
        <v>407</v>
      </c>
      <c r="C196" s="306" t="s">
        <v>179</v>
      </c>
      <c r="D196" s="305">
        <v>1500</v>
      </c>
      <c r="E196" s="314">
        <f t="shared" si="29"/>
        <v>-200</v>
      </c>
      <c r="F196" s="315">
        <v>1300</v>
      </c>
      <c r="G196" s="250" t="str">
        <f t="shared" si="19"/>
        <v>Full Payment</v>
      </c>
      <c r="H196" s="251"/>
      <c r="I196" s="252">
        <f t="shared" si="30"/>
        <v>1300</v>
      </c>
      <c r="J196" s="316" t="str">
        <f t="shared" si="32"/>
        <v/>
      </c>
      <c r="K196" s="254" t="str">
        <f t="shared" si="31"/>
        <v/>
      </c>
      <c r="L196" s="537" t="str">
        <f t="shared" si="33"/>
        <v/>
      </c>
      <c r="M196" s="546" t="s">
        <v>677</v>
      </c>
    </row>
    <row r="197" spans="2:13" x14ac:dyDescent="0.3">
      <c r="B197" s="268" t="s">
        <v>408</v>
      </c>
      <c r="C197" s="306" t="s">
        <v>180</v>
      </c>
      <c r="D197" s="305">
        <v>1300</v>
      </c>
      <c r="E197" s="314">
        <f t="shared" si="29"/>
        <v>0</v>
      </c>
      <c r="F197" s="315">
        <v>1300</v>
      </c>
      <c r="G197" s="250" t="str">
        <f t="shared" si="19"/>
        <v>Full Payment</v>
      </c>
      <c r="H197" s="251"/>
      <c r="I197" s="252">
        <f t="shared" si="30"/>
        <v>1300</v>
      </c>
      <c r="J197" s="316" t="str">
        <f t="shared" si="32"/>
        <v/>
      </c>
      <c r="K197" s="254" t="str">
        <f t="shared" si="31"/>
        <v/>
      </c>
      <c r="L197" s="537" t="str">
        <f t="shared" si="33"/>
        <v/>
      </c>
      <c r="M197" s="546" t="s">
        <v>677</v>
      </c>
    </row>
    <row r="198" spans="2:13" x14ac:dyDescent="0.3">
      <c r="B198" s="268" t="s">
        <v>409</v>
      </c>
      <c r="C198" s="306" t="s">
        <v>181</v>
      </c>
      <c r="D198" s="305">
        <v>1300</v>
      </c>
      <c r="E198" s="314">
        <f t="shared" si="29"/>
        <v>0</v>
      </c>
      <c r="F198" s="315">
        <v>1300</v>
      </c>
      <c r="G198" s="250" t="str">
        <f t="shared" si="19"/>
        <v>Full Payment</v>
      </c>
      <c r="H198" s="251"/>
      <c r="I198" s="252">
        <f t="shared" si="30"/>
        <v>1300</v>
      </c>
      <c r="J198" s="316" t="str">
        <f t="shared" si="32"/>
        <v/>
      </c>
      <c r="K198" s="254" t="str">
        <f t="shared" si="31"/>
        <v/>
      </c>
      <c r="L198" s="537" t="str">
        <f t="shared" si="33"/>
        <v/>
      </c>
      <c r="M198" s="546" t="s">
        <v>677</v>
      </c>
    </row>
    <row r="199" spans="2:13" x14ac:dyDescent="0.3">
      <c r="B199" s="268" t="s">
        <v>410</v>
      </c>
      <c r="C199" s="306" t="s">
        <v>182</v>
      </c>
      <c r="D199" s="305">
        <v>1000</v>
      </c>
      <c r="E199" s="314">
        <f t="shared" si="29"/>
        <v>300</v>
      </c>
      <c r="F199" s="315">
        <v>1300</v>
      </c>
      <c r="G199" s="250" t="str">
        <f t="shared" si="19"/>
        <v>Part Payment</v>
      </c>
      <c r="H199" s="251"/>
      <c r="I199" s="252" t="str">
        <f t="shared" si="30"/>
        <v/>
      </c>
      <c r="J199" s="316">
        <f t="shared" si="32"/>
        <v>1000</v>
      </c>
      <c r="K199" s="254">
        <f t="shared" si="31"/>
        <v>1000</v>
      </c>
      <c r="L199" s="537" t="str">
        <f t="shared" si="33"/>
        <v/>
      </c>
      <c r="M199" s="546" t="s">
        <v>677</v>
      </c>
    </row>
    <row r="200" spans="2:13" x14ac:dyDescent="0.3">
      <c r="B200" s="268" t="s">
        <v>411</v>
      </c>
      <c r="C200" s="306" t="s">
        <v>183</v>
      </c>
      <c r="D200" s="305">
        <v>1000</v>
      </c>
      <c r="E200" s="314">
        <f t="shared" si="29"/>
        <v>300</v>
      </c>
      <c r="F200" s="315">
        <v>1300</v>
      </c>
      <c r="G200" s="250" t="str">
        <f t="shared" si="19"/>
        <v>Part Payment</v>
      </c>
      <c r="H200" s="251"/>
      <c r="I200" s="252" t="str">
        <f t="shared" si="30"/>
        <v/>
      </c>
      <c r="J200" s="316">
        <f t="shared" si="32"/>
        <v>1000</v>
      </c>
      <c r="K200" s="254">
        <f t="shared" si="31"/>
        <v>1000</v>
      </c>
      <c r="L200" s="537" t="str">
        <f t="shared" si="33"/>
        <v/>
      </c>
      <c r="M200" s="546" t="s">
        <v>677</v>
      </c>
    </row>
    <row r="201" spans="2:13" x14ac:dyDescent="0.3">
      <c r="B201" s="268" t="s">
        <v>412</v>
      </c>
      <c r="C201" s="259" t="s">
        <v>184</v>
      </c>
      <c r="D201" s="317">
        <v>1300</v>
      </c>
      <c r="E201" s="314">
        <f t="shared" si="29"/>
        <v>0</v>
      </c>
      <c r="F201" s="315">
        <v>1300</v>
      </c>
      <c r="G201" s="250" t="str">
        <f t="shared" ref="G201:G261" si="34">IF(D201=0,"No Payment",IF(D201&lt;F201,"Part Payment","Full Payment"))</f>
        <v>Full Payment</v>
      </c>
      <c r="H201" s="251"/>
      <c r="I201" s="252">
        <f t="shared" si="30"/>
        <v>1300</v>
      </c>
      <c r="J201" s="316" t="str">
        <f t="shared" si="32"/>
        <v/>
      </c>
      <c r="K201" s="254" t="str">
        <f t="shared" si="31"/>
        <v/>
      </c>
      <c r="L201" s="537" t="str">
        <f t="shared" si="33"/>
        <v/>
      </c>
      <c r="M201" s="546" t="s">
        <v>677</v>
      </c>
    </row>
    <row r="202" spans="2:13" x14ac:dyDescent="0.3">
      <c r="B202" s="268" t="s">
        <v>413</v>
      </c>
      <c r="C202" s="306" t="s">
        <v>185</v>
      </c>
      <c r="D202" s="305"/>
      <c r="E202" s="314">
        <f t="shared" si="29"/>
        <v>1300</v>
      </c>
      <c r="F202" s="315">
        <v>1300</v>
      </c>
      <c r="G202" s="250" t="str">
        <f t="shared" si="34"/>
        <v>No Payment</v>
      </c>
      <c r="H202" s="251"/>
      <c r="I202" s="252" t="str">
        <f t="shared" si="30"/>
        <v/>
      </c>
      <c r="J202" s="316">
        <f t="shared" si="32"/>
        <v>0</v>
      </c>
      <c r="K202" s="254">
        <f t="shared" si="31"/>
        <v>0</v>
      </c>
      <c r="L202" s="537">
        <f t="shared" si="33"/>
        <v>0</v>
      </c>
      <c r="M202" s="546" t="s">
        <v>677</v>
      </c>
    </row>
    <row r="203" spans="2:13" x14ac:dyDescent="0.3">
      <c r="B203" s="268" t="s">
        <v>414</v>
      </c>
      <c r="C203" s="259" t="s">
        <v>186</v>
      </c>
      <c r="D203" s="305"/>
      <c r="E203" s="314">
        <f t="shared" si="29"/>
        <v>1300</v>
      </c>
      <c r="F203" s="315">
        <v>1300</v>
      </c>
      <c r="G203" s="250" t="str">
        <f t="shared" si="34"/>
        <v>No Payment</v>
      </c>
      <c r="H203" s="251"/>
      <c r="I203" s="252" t="str">
        <f t="shared" si="30"/>
        <v/>
      </c>
      <c r="J203" s="316">
        <f t="shared" si="32"/>
        <v>0</v>
      </c>
      <c r="K203" s="254">
        <f t="shared" si="31"/>
        <v>0</v>
      </c>
      <c r="L203" s="537">
        <f t="shared" si="33"/>
        <v>0</v>
      </c>
      <c r="M203" s="546" t="s">
        <v>677</v>
      </c>
    </row>
    <row r="204" spans="2:13" x14ac:dyDescent="0.3">
      <c r="B204" s="268" t="s">
        <v>415</v>
      </c>
      <c r="C204" s="244" t="s">
        <v>187</v>
      </c>
      <c r="D204" s="305">
        <v>1300</v>
      </c>
      <c r="E204" s="314">
        <f t="shared" si="29"/>
        <v>0</v>
      </c>
      <c r="F204" s="315">
        <v>1300</v>
      </c>
      <c r="G204" s="250" t="str">
        <f t="shared" si="34"/>
        <v>Full Payment</v>
      </c>
      <c r="H204" s="251"/>
      <c r="I204" s="252">
        <f t="shared" si="30"/>
        <v>1300</v>
      </c>
      <c r="J204" s="316" t="str">
        <f t="shared" si="32"/>
        <v/>
      </c>
      <c r="K204" s="254" t="str">
        <f t="shared" si="31"/>
        <v/>
      </c>
      <c r="L204" s="537" t="str">
        <f t="shared" si="33"/>
        <v/>
      </c>
      <c r="M204" s="546" t="s">
        <v>677</v>
      </c>
    </row>
    <row r="205" spans="2:13" x14ac:dyDescent="0.3">
      <c r="B205" s="268" t="s">
        <v>416</v>
      </c>
      <c r="C205" s="259" t="s">
        <v>188</v>
      </c>
      <c r="D205" s="305">
        <v>1300</v>
      </c>
      <c r="E205" s="314">
        <f t="shared" si="29"/>
        <v>0</v>
      </c>
      <c r="F205" s="315">
        <v>1300</v>
      </c>
      <c r="G205" s="250" t="str">
        <f t="shared" si="34"/>
        <v>Full Payment</v>
      </c>
      <c r="H205" s="251"/>
      <c r="I205" s="252">
        <f t="shared" si="30"/>
        <v>1300</v>
      </c>
      <c r="J205" s="316" t="str">
        <f t="shared" si="32"/>
        <v/>
      </c>
      <c r="K205" s="254" t="str">
        <f t="shared" si="31"/>
        <v/>
      </c>
      <c r="L205" s="537" t="str">
        <f t="shared" si="33"/>
        <v/>
      </c>
      <c r="M205" s="546" t="s">
        <v>677</v>
      </c>
    </row>
    <row r="206" spans="2:13" x14ac:dyDescent="0.3">
      <c r="B206" s="268" t="s">
        <v>417</v>
      </c>
      <c r="C206" s="259" t="s">
        <v>189</v>
      </c>
      <c r="D206" s="305"/>
      <c r="E206" s="314">
        <f t="shared" si="29"/>
        <v>1300</v>
      </c>
      <c r="F206" s="315">
        <v>1300</v>
      </c>
      <c r="G206" s="250" t="str">
        <f t="shared" si="34"/>
        <v>No Payment</v>
      </c>
      <c r="H206" s="251"/>
      <c r="I206" s="252" t="str">
        <f t="shared" si="30"/>
        <v/>
      </c>
      <c r="J206" s="316">
        <f t="shared" si="32"/>
        <v>0</v>
      </c>
      <c r="K206" s="254">
        <f t="shared" si="31"/>
        <v>0</v>
      </c>
      <c r="L206" s="537">
        <f t="shared" si="33"/>
        <v>0</v>
      </c>
      <c r="M206" s="546" t="s">
        <v>677</v>
      </c>
    </row>
    <row r="207" spans="2:13" x14ac:dyDescent="0.3">
      <c r="B207" s="268" t="s">
        <v>418</v>
      </c>
      <c r="C207" s="259" t="s">
        <v>190</v>
      </c>
      <c r="D207" s="275"/>
      <c r="E207" s="314">
        <f t="shared" si="29"/>
        <v>1300</v>
      </c>
      <c r="F207" s="315">
        <v>1300</v>
      </c>
      <c r="G207" s="250" t="str">
        <f t="shared" si="34"/>
        <v>No Payment</v>
      </c>
      <c r="H207" s="251"/>
      <c r="I207" s="252" t="str">
        <f t="shared" si="30"/>
        <v/>
      </c>
      <c r="J207" s="316">
        <f t="shared" si="32"/>
        <v>0</v>
      </c>
      <c r="K207" s="254">
        <f t="shared" si="31"/>
        <v>0</v>
      </c>
      <c r="L207" s="537">
        <f t="shared" si="33"/>
        <v>0</v>
      </c>
      <c r="M207" s="546" t="s">
        <v>677</v>
      </c>
    </row>
    <row r="208" spans="2:13" x14ac:dyDescent="0.3">
      <c r="B208" s="268" t="s">
        <v>419</v>
      </c>
      <c r="C208" s="259" t="s">
        <v>191</v>
      </c>
      <c r="D208" s="275">
        <v>1300</v>
      </c>
      <c r="E208" s="314">
        <f t="shared" si="29"/>
        <v>0</v>
      </c>
      <c r="F208" s="315">
        <v>1300</v>
      </c>
      <c r="G208" s="250" t="str">
        <f t="shared" si="34"/>
        <v>Full Payment</v>
      </c>
      <c r="H208" s="251"/>
      <c r="I208" s="252">
        <f t="shared" si="30"/>
        <v>1300</v>
      </c>
      <c r="J208" s="316" t="str">
        <f t="shared" si="32"/>
        <v/>
      </c>
      <c r="K208" s="254" t="str">
        <f t="shared" si="31"/>
        <v/>
      </c>
      <c r="L208" s="537" t="str">
        <f t="shared" si="33"/>
        <v/>
      </c>
      <c r="M208" s="546" t="s">
        <v>677</v>
      </c>
    </row>
    <row r="209" spans="2:13" x14ac:dyDescent="0.3">
      <c r="B209" s="268" t="s">
        <v>420</v>
      </c>
      <c r="C209" s="259" t="s">
        <v>192</v>
      </c>
      <c r="D209" s="275"/>
      <c r="E209" s="314">
        <f t="shared" si="29"/>
        <v>1300</v>
      </c>
      <c r="F209" s="315">
        <v>1300</v>
      </c>
      <c r="G209" s="250" t="str">
        <f t="shared" si="34"/>
        <v>No Payment</v>
      </c>
      <c r="H209" s="251"/>
      <c r="I209" s="252" t="str">
        <f t="shared" si="30"/>
        <v/>
      </c>
      <c r="J209" s="316">
        <f t="shared" si="32"/>
        <v>0</v>
      </c>
      <c r="K209" s="254">
        <f t="shared" si="31"/>
        <v>0</v>
      </c>
      <c r="L209" s="537">
        <f t="shared" si="33"/>
        <v>0</v>
      </c>
      <c r="M209" s="546" t="s">
        <v>677</v>
      </c>
    </row>
    <row r="210" spans="2:13" x14ac:dyDescent="0.3">
      <c r="B210" s="268" t="s">
        <v>421</v>
      </c>
      <c r="C210" s="259" t="s">
        <v>193</v>
      </c>
      <c r="D210" s="321"/>
      <c r="E210" s="314">
        <f t="shared" si="29"/>
        <v>1300</v>
      </c>
      <c r="F210" s="315">
        <v>1300</v>
      </c>
      <c r="G210" s="250" t="str">
        <f t="shared" si="34"/>
        <v>No Payment</v>
      </c>
      <c r="H210" s="298"/>
      <c r="I210" s="252" t="str">
        <f t="shared" si="30"/>
        <v/>
      </c>
      <c r="J210" s="316">
        <f t="shared" si="32"/>
        <v>0</v>
      </c>
      <c r="K210" s="254">
        <f t="shared" si="31"/>
        <v>0</v>
      </c>
      <c r="L210" s="537">
        <f t="shared" si="33"/>
        <v>0</v>
      </c>
      <c r="M210" s="546" t="s">
        <v>677</v>
      </c>
    </row>
    <row r="211" spans="2:13" x14ac:dyDescent="0.3">
      <c r="B211" s="268" t="s">
        <v>422</v>
      </c>
      <c r="C211" s="259" t="s">
        <v>194</v>
      </c>
      <c r="D211" s="275"/>
      <c r="E211" s="314">
        <f t="shared" si="29"/>
        <v>1300</v>
      </c>
      <c r="F211" s="315">
        <v>1300</v>
      </c>
      <c r="G211" s="250" t="str">
        <f t="shared" si="34"/>
        <v>No Payment</v>
      </c>
      <c r="H211" s="298"/>
      <c r="I211" s="252" t="str">
        <f t="shared" si="30"/>
        <v/>
      </c>
      <c r="J211" s="316">
        <f t="shared" si="32"/>
        <v>0</v>
      </c>
      <c r="K211" s="254">
        <f t="shared" si="31"/>
        <v>0</v>
      </c>
      <c r="L211" s="537">
        <f t="shared" si="33"/>
        <v>0</v>
      </c>
      <c r="M211" s="546" t="s">
        <v>677</v>
      </c>
    </row>
    <row r="212" spans="2:13" x14ac:dyDescent="0.3">
      <c r="B212" s="268" t="s">
        <v>423</v>
      </c>
      <c r="C212" s="259" t="s">
        <v>195</v>
      </c>
      <c r="D212" s="321"/>
      <c r="E212" s="314">
        <f t="shared" si="29"/>
        <v>1300</v>
      </c>
      <c r="F212" s="315">
        <v>1300</v>
      </c>
      <c r="G212" s="250" t="str">
        <f t="shared" si="34"/>
        <v>No Payment</v>
      </c>
      <c r="H212" s="298"/>
      <c r="I212" s="252" t="str">
        <f t="shared" si="30"/>
        <v/>
      </c>
      <c r="J212" s="316">
        <f t="shared" si="32"/>
        <v>0</v>
      </c>
      <c r="K212" s="254">
        <f t="shared" si="31"/>
        <v>0</v>
      </c>
      <c r="L212" s="537">
        <f t="shared" si="33"/>
        <v>0</v>
      </c>
      <c r="M212" s="546" t="s">
        <v>677</v>
      </c>
    </row>
    <row r="213" spans="2:13" x14ac:dyDescent="0.3">
      <c r="B213" s="268" t="s">
        <v>424</v>
      </c>
      <c r="C213" s="259" t="s">
        <v>196</v>
      </c>
      <c r="D213" s="275"/>
      <c r="E213" s="314">
        <f t="shared" si="29"/>
        <v>1300</v>
      </c>
      <c r="F213" s="315">
        <v>1300</v>
      </c>
      <c r="G213" s="250" t="str">
        <f t="shared" si="34"/>
        <v>No Payment</v>
      </c>
      <c r="H213" s="298"/>
      <c r="I213" s="252" t="str">
        <f t="shared" si="30"/>
        <v/>
      </c>
      <c r="J213" s="316">
        <f t="shared" si="32"/>
        <v>0</v>
      </c>
      <c r="K213" s="254">
        <f t="shared" si="31"/>
        <v>0</v>
      </c>
      <c r="L213" s="537">
        <f t="shared" si="33"/>
        <v>0</v>
      </c>
      <c r="M213" s="546" t="s">
        <v>677</v>
      </c>
    </row>
    <row r="214" spans="2:13" x14ac:dyDescent="0.3">
      <c r="B214" s="268" t="s">
        <v>425</v>
      </c>
      <c r="C214" s="259" t="s">
        <v>197</v>
      </c>
      <c r="D214" s="275"/>
      <c r="E214" s="314">
        <f t="shared" si="29"/>
        <v>1300</v>
      </c>
      <c r="F214" s="315">
        <v>1300</v>
      </c>
      <c r="G214" s="250" t="str">
        <f t="shared" si="34"/>
        <v>No Payment</v>
      </c>
      <c r="H214" s="298"/>
      <c r="I214" s="252" t="str">
        <f t="shared" si="30"/>
        <v/>
      </c>
      <c r="J214" s="316">
        <f t="shared" si="32"/>
        <v>0</v>
      </c>
      <c r="K214" s="254">
        <f t="shared" si="31"/>
        <v>0</v>
      </c>
      <c r="L214" s="537">
        <f t="shared" si="33"/>
        <v>0</v>
      </c>
      <c r="M214" s="546" t="s">
        <v>677</v>
      </c>
    </row>
    <row r="215" spans="2:13" x14ac:dyDescent="0.3">
      <c r="B215" s="268" t="s">
        <v>426</v>
      </c>
      <c r="C215" s="259" t="s">
        <v>198</v>
      </c>
      <c r="D215" s="275">
        <v>1300</v>
      </c>
      <c r="E215" s="314">
        <f t="shared" si="29"/>
        <v>0</v>
      </c>
      <c r="F215" s="315">
        <v>1300</v>
      </c>
      <c r="G215" s="250" t="str">
        <f t="shared" si="34"/>
        <v>Full Payment</v>
      </c>
      <c r="H215" s="298"/>
      <c r="I215" s="252">
        <f t="shared" si="30"/>
        <v>1300</v>
      </c>
      <c r="J215" s="316" t="str">
        <f t="shared" si="32"/>
        <v/>
      </c>
      <c r="K215" s="254" t="str">
        <f t="shared" si="31"/>
        <v/>
      </c>
      <c r="L215" s="537" t="str">
        <f t="shared" si="33"/>
        <v/>
      </c>
      <c r="M215" s="546" t="s">
        <v>677</v>
      </c>
    </row>
    <row r="216" spans="2:13" x14ac:dyDescent="0.3">
      <c r="B216" s="268" t="s">
        <v>427</v>
      </c>
      <c r="C216" s="259" t="s">
        <v>199</v>
      </c>
      <c r="D216" s="275">
        <v>1500</v>
      </c>
      <c r="E216" s="314">
        <f t="shared" si="29"/>
        <v>-200</v>
      </c>
      <c r="F216" s="315">
        <v>1300</v>
      </c>
      <c r="G216" s="250" t="str">
        <f t="shared" si="34"/>
        <v>Full Payment</v>
      </c>
      <c r="H216" s="298"/>
      <c r="I216" s="252">
        <f t="shared" si="30"/>
        <v>1300</v>
      </c>
      <c r="J216" s="316" t="str">
        <f t="shared" si="32"/>
        <v/>
      </c>
      <c r="K216" s="254" t="str">
        <f t="shared" si="31"/>
        <v/>
      </c>
      <c r="L216" s="537" t="str">
        <f t="shared" si="33"/>
        <v/>
      </c>
      <c r="M216" s="546" t="s">
        <v>677</v>
      </c>
    </row>
    <row r="217" spans="2:13" x14ac:dyDescent="0.3">
      <c r="B217" s="268" t="s">
        <v>428</v>
      </c>
      <c r="C217" s="259" t="s">
        <v>200</v>
      </c>
      <c r="D217" s="275"/>
      <c r="E217" s="314">
        <f t="shared" si="29"/>
        <v>1300</v>
      </c>
      <c r="F217" s="315">
        <v>1300</v>
      </c>
      <c r="G217" s="250" t="str">
        <f t="shared" si="34"/>
        <v>No Payment</v>
      </c>
      <c r="H217" s="298"/>
      <c r="I217" s="252" t="str">
        <f t="shared" si="30"/>
        <v/>
      </c>
      <c r="J217" s="316">
        <f t="shared" si="32"/>
        <v>0</v>
      </c>
      <c r="K217" s="254">
        <f t="shared" si="31"/>
        <v>0</v>
      </c>
      <c r="L217" s="537">
        <f t="shared" si="33"/>
        <v>0</v>
      </c>
      <c r="M217" s="546" t="s">
        <v>677</v>
      </c>
    </row>
    <row r="218" spans="2:13" ht="24.75" thickBot="1" x14ac:dyDescent="0.6">
      <c r="B218" s="576"/>
      <c r="C218" s="557"/>
      <c r="D218" s="260">
        <f>SUM(D172:D217)</f>
        <v>36600</v>
      </c>
      <c r="E218" s="318">
        <f>SUM(E172:E217)</f>
        <v>23200</v>
      </c>
      <c r="F218" s="319">
        <f>SUM(F172:F217)</f>
        <v>59800</v>
      </c>
      <c r="G218" s="263"/>
      <c r="H218" s="264"/>
      <c r="I218" s="300">
        <f>COUNTIFS(I172:I217,1300)</f>
        <v>24</v>
      </c>
      <c r="J218" s="311">
        <f>SUM(J172:J217)</f>
        <v>5000</v>
      </c>
      <c r="K218" s="267">
        <f>COUNTIFS(K172:K217,"&lt;1300",K172:K217,"&lt;&gt;0")</f>
        <v>5</v>
      </c>
      <c r="L218" s="538">
        <f>COUNTIF(L172:L217,0)</f>
        <v>17</v>
      </c>
      <c r="M218" s="547"/>
    </row>
    <row r="219" spans="2:13" ht="21" customHeight="1" thickTop="1" x14ac:dyDescent="0.25">
      <c r="B219" s="577"/>
      <c r="C219" s="559"/>
      <c r="D219" s="582"/>
      <c r="E219" s="608"/>
      <c r="F219" s="612"/>
      <c r="G219" s="567"/>
      <c r="H219" s="569"/>
      <c r="I219" s="572" t="str">
        <f t="shared" ref="I219:I221" si="35">IF(OR(D219=1600,D219=2600),D219,"")</f>
        <v/>
      </c>
      <c r="J219" s="567"/>
      <c r="K219" s="567"/>
      <c r="L219" s="567"/>
      <c r="M219" s="574"/>
    </row>
    <row r="220" spans="2:13" ht="20.25" customHeight="1" x14ac:dyDescent="0.25">
      <c r="B220" s="578"/>
      <c r="C220" s="559"/>
      <c r="D220" s="583"/>
      <c r="E220" s="609"/>
      <c r="F220" s="613"/>
      <c r="G220" s="559"/>
      <c r="H220" s="570"/>
      <c r="I220" s="573"/>
      <c r="J220" s="559"/>
      <c r="K220" s="559"/>
      <c r="L220" s="559"/>
      <c r="M220" s="575"/>
    </row>
    <row r="221" spans="2:13" ht="20.25" customHeight="1" x14ac:dyDescent="0.25">
      <c r="B221" s="303" t="s">
        <v>201</v>
      </c>
      <c r="C221" s="558"/>
      <c r="D221" s="581"/>
      <c r="E221" s="610"/>
      <c r="F221" s="611"/>
      <c r="G221" s="558"/>
      <c r="H221" s="568"/>
      <c r="I221" s="571"/>
      <c r="J221" s="558"/>
      <c r="K221" s="558"/>
      <c r="L221" s="558"/>
      <c r="M221" s="554"/>
    </row>
    <row r="222" spans="2:13" x14ac:dyDescent="0.3">
      <c r="B222" s="268" t="s">
        <v>383</v>
      </c>
      <c r="C222" s="259" t="s">
        <v>202</v>
      </c>
      <c r="D222" s="305">
        <v>1300</v>
      </c>
      <c r="E222" s="314">
        <f t="shared" ref="E222:E271" si="36">F222-D222</f>
        <v>0</v>
      </c>
      <c r="F222" s="315">
        <v>1300</v>
      </c>
      <c r="G222" s="250" t="str">
        <f t="shared" si="34"/>
        <v>Full Payment</v>
      </c>
      <c r="H222" s="251"/>
      <c r="I222" s="252">
        <f t="shared" ref="I222:I271" si="37">IF(D222&gt;=1300,1300,"")</f>
        <v>1300</v>
      </c>
      <c r="J222" s="316" t="str">
        <f>IF(D222&lt;1300,D222,"")</f>
        <v/>
      </c>
      <c r="K222" s="254" t="str">
        <f t="shared" ref="K222:K271" si="38">IF(D222&lt;1300,D222,"")</f>
        <v/>
      </c>
      <c r="L222" s="537" t="str">
        <f>IF(G222="No Payment",0,"")</f>
        <v/>
      </c>
      <c r="M222" s="546" t="s">
        <v>678</v>
      </c>
    </row>
    <row r="223" spans="2:13" x14ac:dyDescent="0.3">
      <c r="B223" s="268" t="s">
        <v>384</v>
      </c>
      <c r="C223" s="259" t="s">
        <v>203</v>
      </c>
      <c r="D223" s="305">
        <v>1300</v>
      </c>
      <c r="E223" s="314">
        <f t="shared" si="36"/>
        <v>0</v>
      </c>
      <c r="F223" s="315">
        <v>1300</v>
      </c>
      <c r="G223" s="250" t="str">
        <f t="shared" si="34"/>
        <v>Full Payment</v>
      </c>
      <c r="H223" s="251"/>
      <c r="I223" s="252">
        <f t="shared" si="37"/>
        <v>1300</v>
      </c>
      <c r="J223" s="316" t="str">
        <f t="shared" ref="J223:J271" si="39">IF(D223&lt;1300,D223,"")</f>
        <v/>
      </c>
      <c r="K223" s="254" t="str">
        <f t="shared" si="38"/>
        <v/>
      </c>
      <c r="L223" s="537" t="str">
        <f t="shared" ref="L223:L271" si="40">IF(G223="No Payment",0,"")</f>
        <v/>
      </c>
      <c r="M223" s="546" t="s">
        <v>678</v>
      </c>
    </row>
    <row r="224" spans="2:13" x14ac:dyDescent="0.3">
      <c r="B224" s="268" t="s">
        <v>385</v>
      </c>
      <c r="C224" s="259" t="s">
        <v>204</v>
      </c>
      <c r="D224" s="305">
        <v>1300</v>
      </c>
      <c r="E224" s="314">
        <f t="shared" si="36"/>
        <v>0</v>
      </c>
      <c r="F224" s="315">
        <v>1300</v>
      </c>
      <c r="G224" s="250" t="str">
        <f t="shared" si="34"/>
        <v>Full Payment</v>
      </c>
      <c r="H224" s="251"/>
      <c r="I224" s="252">
        <f t="shared" si="37"/>
        <v>1300</v>
      </c>
      <c r="J224" s="316" t="str">
        <f t="shared" si="39"/>
        <v/>
      </c>
      <c r="K224" s="254" t="str">
        <f t="shared" si="38"/>
        <v/>
      </c>
      <c r="L224" s="537" t="str">
        <f t="shared" si="40"/>
        <v/>
      </c>
      <c r="M224" s="546" t="s">
        <v>678</v>
      </c>
    </row>
    <row r="225" spans="2:13" x14ac:dyDescent="0.3">
      <c r="B225" s="268" t="s">
        <v>386</v>
      </c>
      <c r="C225" s="259" t="s">
        <v>205</v>
      </c>
      <c r="D225" s="305">
        <v>1300</v>
      </c>
      <c r="E225" s="314">
        <f t="shared" si="36"/>
        <v>0</v>
      </c>
      <c r="F225" s="315">
        <v>1300</v>
      </c>
      <c r="G225" s="250" t="str">
        <f t="shared" si="34"/>
        <v>Full Payment</v>
      </c>
      <c r="H225" s="251"/>
      <c r="I225" s="252">
        <f t="shared" si="37"/>
        <v>1300</v>
      </c>
      <c r="J225" s="316" t="str">
        <f t="shared" si="39"/>
        <v/>
      </c>
      <c r="K225" s="254" t="str">
        <f t="shared" si="38"/>
        <v/>
      </c>
      <c r="L225" s="537" t="str">
        <f t="shared" si="40"/>
        <v/>
      </c>
      <c r="M225" s="546" t="s">
        <v>678</v>
      </c>
    </row>
    <row r="226" spans="2:13" x14ac:dyDescent="0.3">
      <c r="B226" s="268" t="s">
        <v>387</v>
      </c>
      <c r="C226" s="259" t="s">
        <v>206</v>
      </c>
      <c r="D226" s="305">
        <v>1300</v>
      </c>
      <c r="E226" s="314">
        <f t="shared" si="36"/>
        <v>0</v>
      </c>
      <c r="F226" s="315">
        <v>1300</v>
      </c>
      <c r="G226" s="250" t="str">
        <f t="shared" si="34"/>
        <v>Full Payment</v>
      </c>
      <c r="H226" s="251"/>
      <c r="I226" s="252">
        <f t="shared" si="37"/>
        <v>1300</v>
      </c>
      <c r="J226" s="316" t="str">
        <f t="shared" si="39"/>
        <v/>
      </c>
      <c r="K226" s="254" t="str">
        <f t="shared" si="38"/>
        <v/>
      </c>
      <c r="L226" s="537" t="str">
        <f t="shared" si="40"/>
        <v/>
      </c>
      <c r="M226" s="546" t="s">
        <v>678</v>
      </c>
    </row>
    <row r="227" spans="2:13" x14ac:dyDescent="0.3">
      <c r="B227" s="268" t="s">
        <v>388</v>
      </c>
      <c r="C227" s="259" t="s">
        <v>207</v>
      </c>
      <c r="D227" s="305">
        <v>1300</v>
      </c>
      <c r="E227" s="314">
        <f t="shared" si="36"/>
        <v>0</v>
      </c>
      <c r="F227" s="315">
        <v>1300</v>
      </c>
      <c r="G227" s="250" t="str">
        <f t="shared" si="34"/>
        <v>Full Payment</v>
      </c>
      <c r="H227" s="251"/>
      <c r="I227" s="252">
        <f t="shared" si="37"/>
        <v>1300</v>
      </c>
      <c r="J227" s="316" t="str">
        <f t="shared" si="39"/>
        <v/>
      </c>
      <c r="K227" s="254" t="str">
        <f t="shared" si="38"/>
        <v/>
      </c>
      <c r="L227" s="537" t="str">
        <f t="shared" si="40"/>
        <v/>
      </c>
      <c r="M227" s="546" t="s">
        <v>678</v>
      </c>
    </row>
    <row r="228" spans="2:13" x14ac:dyDescent="0.3">
      <c r="B228" s="268" t="s">
        <v>389</v>
      </c>
      <c r="C228" s="259" t="s">
        <v>208</v>
      </c>
      <c r="D228" s="305">
        <v>1300</v>
      </c>
      <c r="E228" s="314">
        <f t="shared" si="36"/>
        <v>0</v>
      </c>
      <c r="F228" s="315">
        <v>1300</v>
      </c>
      <c r="G228" s="250" t="str">
        <f t="shared" si="34"/>
        <v>Full Payment</v>
      </c>
      <c r="H228" s="251"/>
      <c r="I228" s="252">
        <f t="shared" si="37"/>
        <v>1300</v>
      </c>
      <c r="J228" s="316" t="str">
        <f t="shared" si="39"/>
        <v/>
      </c>
      <c r="K228" s="254" t="str">
        <f t="shared" si="38"/>
        <v/>
      </c>
      <c r="L228" s="537" t="str">
        <f t="shared" si="40"/>
        <v/>
      </c>
      <c r="M228" s="546" t="s">
        <v>678</v>
      </c>
    </row>
    <row r="229" spans="2:13" x14ac:dyDescent="0.3">
      <c r="B229" s="268" t="s">
        <v>390</v>
      </c>
      <c r="C229" s="259" t="s">
        <v>209</v>
      </c>
      <c r="D229" s="305">
        <v>1300</v>
      </c>
      <c r="E229" s="314">
        <f t="shared" si="36"/>
        <v>0</v>
      </c>
      <c r="F229" s="315">
        <v>1300</v>
      </c>
      <c r="G229" s="250" t="str">
        <f t="shared" si="34"/>
        <v>Full Payment</v>
      </c>
      <c r="H229" s="251"/>
      <c r="I229" s="252">
        <f t="shared" si="37"/>
        <v>1300</v>
      </c>
      <c r="J229" s="316" t="str">
        <f t="shared" si="39"/>
        <v/>
      </c>
      <c r="K229" s="254" t="str">
        <f t="shared" si="38"/>
        <v/>
      </c>
      <c r="L229" s="537" t="str">
        <f t="shared" si="40"/>
        <v/>
      </c>
      <c r="M229" s="546" t="s">
        <v>678</v>
      </c>
    </row>
    <row r="230" spans="2:13" x14ac:dyDescent="0.3">
      <c r="B230" s="268" t="s">
        <v>391</v>
      </c>
      <c r="C230" s="259" t="s">
        <v>210</v>
      </c>
      <c r="D230" s="305">
        <v>1300</v>
      </c>
      <c r="E230" s="314">
        <f t="shared" si="36"/>
        <v>0</v>
      </c>
      <c r="F230" s="315">
        <v>1300</v>
      </c>
      <c r="G230" s="250" t="str">
        <f t="shared" si="34"/>
        <v>Full Payment</v>
      </c>
      <c r="H230" s="251"/>
      <c r="I230" s="252">
        <f t="shared" si="37"/>
        <v>1300</v>
      </c>
      <c r="J230" s="316" t="str">
        <f t="shared" si="39"/>
        <v/>
      </c>
      <c r="K230" s="254" t="str">
        <f t="shared" si="38"/>
        <v/>
      </c>
      <c r="L230" s="537" t="str">
        <f t="shared" si="40"/>
        <v/>
      </c>
      <c r="M230" s="546" t="s">
        <v>678</v>
      </c>
    </row>
    <row r="231" spans="2:13" x14ac:dyDescent="0.3">
      <c r="B231" s="268" t="s">
        <v>392</v>
      </c>
      <c r="C231" s="259" t="s">
        <v>211</v>
      </c>
      <c r="D231" s="305">
        <v>1300</v>
      </c>
      <c r="E231" s="314">
        <f t="shared" si="36"/>
        <v>0</v>
      </c>
      <c r="F231" s="315">
        <v>1300</v>
      </c>
      <c r="G231" s="250" t="str">
        <f t="shared" si="34"/>
        <v>Full Payment</v>
      </c>
      <c r="H231" s="251" t="s">
        <v>531</v>
      </c>
      <c r="I231" s="252">
        <f t="shared" si="37"/>
        <v>1300</v>
      </c>
      <c r="J231" s="316" t="str">
        <f t="shared" si="39"/>
        <v/>
      </c>
      <c r="K231" s="254" t="str">
        <f t="shared" si="38"/>
        <v/>
      </c>
      <c r="L231" s="537" t="str">
        <f t="shared" si="40"/>
        <v/>
      </c>
      <c r="M231" s="546" t="s">
        <v>678</v>
      </c>
    </row>
    <row r="232" spans="2:13" x14ac:dyDescent="0.3">
      <c r="B232" s="268" t="s">
        <v>393</v>
      </c>
      <c r="C232" s="259" t="s">
        <v>212</v>
      </c>
      <c r="D232" s="305">
        <v>1300</v>
      </c>
      <c r="E232" s="314">
        <f t="shared" si="36"/>
        <v>0</v>
      </c>
      <c r="F232" s="315">
        <v>1300</v>
      </c>
      <c r="G232" s="250" t="str">
        <f t="shared" si="34"/>
        <v>Full Payment</v>
      </c>
      <c r="H232" s="251"/>
      <c r="I232" s="252">
        <f t="shared" si="37"/>
        <v>1300</v>
      </c>
      <c r="J232" s="316" t="str">
        <f t="shared" si="39"/>
        <v/>
      </c>
      <c r="K232" s="254" t="str">
        <f t="shared" si="38"/>
        <v/>
      </c>
      <c r="L232" s="537" t="str">
        <f t="shared" si="40"/>
        <v/>
      </c>
      <c r="M232" s="546" t="s">
        <v>678</v>
      </c>
    </row>
    <row r="233" spans="2:13" x14ac:dyDescent="0.3">
      <c r="B233" s="268" t="s">
        <v>394</v>
      </c>
      <c r="C233" s="259" t="s">
        <v>213</v>
      </c>
      <c r="D233" s="305">
        <v>1300</v>
      </c>
      <c r="E233" s="314">
        <f t="shared" si="36"/>
        <v>0</v>
      </c>
      <c r="F233" s="315">
        <v>1300</v>
      </c>
      <c r="G233" s="250" t="str">
        <f t="shared" si="34"/>
        <v>Full Payment</v>
      </c>
      <c r="H233" s="251"/>
      <c r="I233" s="252">
        <f t="shared" si="37"/>
        <v>1300</v>
      </c>
      <c r="J233" s="316" t="str">
        <f t="shared" si="39"/>
        <v/>
      </c>
      <c r="K233" s="254" t="str">
        <f t="shared" si="38"/>
        <v/>
      </c>
      <c r="L233" s="537" t="str">
        <f t="shared" si="40"/>
        <v/>
      </c>
      <c r="M233" s="546" t="s">
        <v>678</v>
      </c>
    </row>
    <row r="234" spans="2:13" x14ac:dyDescent="0.3">
      <c r="B234" s="268" t="s">
        <v>395</v>
      </c>
      <c r="C234" s="306" t="s">
        <v>214</v>
      </c>
      <c r="D234" s="305">
        <v>1300</v>
      </c>
      <c r="E234" s="314">
        <f t="shared" si="36"/>
        <v>0</v>
      </c>
      <c r="F234" s="315">
        <v>1300</v>
      </c>
      <c r="G234" s="250" t="str">
        <f t="shared" si="34"/>
        <v>Full Payment</v>
      </c>
      <c r="H234" s="251"/>
      <c r="I234" s="252">
        <f t="shared" si="37"/>
        <v>1300</v>
      </c>
      <c r="J234" s="316" t="str">
        <f t="shared" si="39"/>
        <v/>
      </c>
      <c r="K234" s="254" t="str">
        <f t="shared" si="38"/>
        <v/>
      </c>
      <c r="L234" s="537" t="str">
        <f t="shared" si="40"/>
        <v/>
      </c>
      <c r="M234" s="546" t="s">
        <v>678</v>
      </c>
    </row>
    <row r="235" spans="2:13" x14ac:dyDescent="0.3">
      <c r="B235" s="268" t="s">
        <v>396</v>
      </c>
      <c r="C235" s="306" t="s">
        <v>215</v>
      </c>
      <c r="D235" s="305">
        <v>1300</v>
      </c>
      <c r="E235" s="314">
        <f t="shared" si="36"/>
        <v>0</v>
      </c>
      <c r="F235" s="315">
        <v>1300</v>
      </c>
      <c r="G235" s="250" t="str">
        <f t="shared" si="34"/>
        <v>Full Payment</v>
      </c>
      <c r="H235" s="251"/>
      <c r="I235" s="252">
        <f t="shared" si="37"/>
        <v>1300</v>
      </c>
      <c r="J235" s="316" t="str">
        <f t="shared" si="39"/>
        <v/>
      </c>
      <c r="K235" s="254" t="str">
        <f t="shared" si="38"/>
        <v/>
      </c>
      <c r="L235" s="537" t="str">
        <f t="shared" si="40"/>
        <v/>
      </c>
      <c r="M235" s="546" t="s">
        <v>678</v>
      </c>
    </row>
    <row r="236" spans="2:13" x14ac:dyDescent="0.3">
      <c r="B236" s="268" t="s">
        <v>397</v>
      </c>
      <c r="C236" s="306" t="s">
        <v>216</v>
      </c>
      <c r="D236" s="305">
        <v>1300</v>
      </c>
      <c r="E236" s="314">
        <f t="shared" si="36"/>
        <v>0</v>
      </c>
      <c r="F236" s="315">
        <v>1300</v>
      </c>
      <c r="G236" s="250" t="str">
        <f t="shared" si="34"/>
        <v>Full Payment</v>
      </c>
      <c r="H236" s="251"/>
      <c r="I236" s="252">
        <f t="shared" si="37"/>
        <v>1300</v>
      </c>
      <c r="J236" s="316" t="str">
        <f t="shared" si="39"/>
        <v/>
      </c>
      <c r="K236" s="254" t="str">
        <f t="shared" si="38"/>
        <v/>
      </c>
      <c r="L236" s="537" t="str">
        <f t="shared" si="40"/>
        <v/>
      </c>
      <c r="M236" s="546" t="s">
        <v>678</v>
      </c>
    </row>
    <row r="237" spans="2:13" x14ac:dyDescent="0.3">
      <c r="B237" s="268" t="s">
        <v>398</v>
      </c>
      <c r="C237" s="306" t="s">
        <v>575</v>
      </c>
      <c r="D237" s="322">
        <v>1000</v>
      </c>
      <c r="E237" s="314">
        <f t="shared" si="36"/>
        <v>300</v>
      </c>
      <c r="F237" s="315">
        <v>1300</v>
      </c>
      <c r="G237" s="250" t="str">
        <f t="shared" si="34"/>
        <v>Part Payment</v>
      </c>
      <c r="H237" s="251"/>
      <c r="I237" s="252" t="str">
        <f t="shared" si="37"/>
        <v/>
      </c>
      <c r="J237" s="316">
        <f t="shared" si="39"/>
        <v>1000</v>
      </c>
      <c r="K237" s="254">
        <f t="shared" si="38"/>
        <v>1000</v>
      </c>
      <c r="L237" s="537" t="str">
        <f t="shared" si="40"/>
        <v/>
      </c>
      <c r="M237" s="546" t="s">
        <v>678</v>
      </c>
    </row>
    <row r="238" spans="2:13" x14ac:dyDescent="0.3">
      <c r="B238" s="268" t="s">
        <v>399</v>
      </c>
      <c r="C238" s="306" t="s">
        <v>217</v>
      </c>
      <c r="D238" s="305"/>
      <c r="E238" s="314">
        <f t="shared" si="36"/>
        <v>1300</v>
      </c>
      <c r="F238" s="315">
        <v>1300</v>
      </c>
      <c r="G238" s="250" t="str">
        <f t="shared" si="34"/>
        <v>No Payment</v>
      </c>
      <c r="H238" s="251"/>
      <c r="I238" s="252" t="str">
        <f t="shared" si="37"/>
        <v/>
      </c>
      <c r="J238" s="316">
        <f t="shared" si="39"/>
        <v>0</v>
      </c>
      <c r="K238" s="254">
        <f t="shared" si="38"/>
        <v>0</v>
      </c>
      <c r="L238" s="537">
        <f t="shared" si="40"/>
        <v>0</v>
      </c>
      <c r="M238" s="546" t="s">
        <v>678</v>
      </c>
    </row>
    <row r="239" spans="2:13" x14ac:dyDescent="0.3">
      <c r="B239" s="268" t="s">
        <v>400</v>
      </c>
      <c r="C239" s="306" t="s">
        <v>218</v>
      </c>
      <c r="D239" s="305">
        <v>1300</v>
      </c>
      <c r="E239" s="314">
        <f t="shared" si="36"/>
        <v>0</v>
      </c>
      <c r="F239" s="315">
        <v>1300</v>
      </c>
      <c r="G239" s="250" t="str">
        <f t="shared" si="34"/>
        <v>Full Payment</v>
      </c>
      <c r="H239" s="251"/>
      <c r="I239" s="252">
        <f t="shared" si="37"/>
        <v>1300</v>
      </c>
      <c r="J239" s="316" t="str">
        <f t="shared" si="39"/>
        <v/>
      </c>
      <c r="K239" s="254" t="str">
        <f t="shared" si="38"/>
        <v/>
      </c>
      <c r="L239" s="537" t="str">
        <f t="shared" si="40"/>
        <v/>
      </c>
      <c r="M239" s="546" t="s">
        <v>678</v>
      </c>
    </row>
    <row r="240" spans="2:13" x14ac:dyDescent="0.3">
      <c r="B240" s="268" t="s">
        <v>401</v>
      </c>
      <c r="C240" s="306" t="s">
        <v>219</v>
      </c>
      <c r="D240" s="305">
        <v>1000</v>
      </c>
      <c r="E240" s="314">
        <f t="shared" si="36"/>
        <v>300</v>
      </c>
      <c r="F240" s="315">
        <v>1300</v>
      </c>
      <c r="G240" s="250" t="str">
        <f t="shared" si="34"/>
        <v>Part Payment</v>
      </c>
      <c r="H240" s="251"/>
      <c r="I240" s="252" t="str">
        <f t="shared" si="37"/>
        <v/>
      </c>
      <c r="J240" s="316">
        <f t="shared" si="39"/>
        <v>1000</v>
      </c>
      <c r="K240" s="254">
        <f t="shared" si="38"/>
        <v>1000</v>
      </c>
      <c r="L240" s="537" t="str">
        <f t="shared" si="40"/>
        <v/>
      </c>
      <c r="M240" s="546" t="s">
        <v>678</v>
      </c>
    </row>
    <row r="241" spans="2:13" x14ac:dyDescent="0.3">
      <c r="B241" s="268" t="s">
        <v>402</v>
      </c>
      <c r="C241" s="306" t="s">
        <v>220</v>
      </c>
      <c r="D241" s="305"/>
      <c r="E241" s="314">
        <f t="shared" si="36"/>
        <v>1300</v>
      </c>
      <c r="F241" s="315">
        <v>1300</v>
      </c>
      <c r="G241" s="250" t="str">
        <f t="shared" si="34"/>
        <v>No Payment</v>
      </c>
      <c r="H241" s="251"/>
      <c r="I241" s="252" t="str">
        <f t="shared" si="37"/>
        <v/>
      </c>
      <c r="J241" s="316">
        <f t="shared" si="39"/>
        <v>0</v>
      </c>
      <c r="K241" s="254">
        <f t="shared" si="38"/>
        <v>0</v>
      </c>
      <c r="L241" s="537">
        <f t="shared" si="40"/>
        <v>0</v>
      </c>
      <c r="M241" s="546" t="s">
        <v>678</v>
      </c>
    </row>
    <row r="242" spans="2:13" x14ac:dyDescent="0.3">
      <c r="B242" s="268" t="s">
        <v>403</v>
      </c>
      <c r="C242" s="306" t="s">
        <v>221</v>
      </c>
      <c r="D242" s="305">
        <v>1300</v>
      </c>
      <c r="E242" s="314">
        <f t="shared" si="36"/>
        <v>0</v>
      </c>
      <c r="F242" s="315">
        <v>1300</v>
      </c>
      <c r="G242" s="250" t="str">
        <f t="shared" si="34"/>
        <v>Full Payment</v>
      </c>
      <c r="H242" s="251" t="s">
        <v>531</v>
      </c>
      <c r="I242" s="252">
        <f t="shared" si="37"/>
        <v>1300</v>
      </c>
      <c r="J242" s="316" t="str">
        <f t="shared" si="39"/>
        <v/>
      </c>
      <c r="K242" s="254" t="str">
        <f t="shared" si="38"/>
        <v/>
      </c>
      <c r="L242" s="537" t="str">
        <f t="shared" si="40"/>
        <v/>
      </c>
      <c r="M242" s="546" t="s">
        <v>678</v>
      </c>
    </row>
    <row r="243" spans="2:13" x14ac:dyDescent="0.3">
      <c r="B243" s="268" t="s">
        <v>404</v>
      </c>
      <c r="C243" s="306" t="s">
        <v>222</v>
      </c>
      <c r="D243" s="305">
        <v>1300</v>
      </c>
      <c r="E243" s="314">
        <f t="shared" si="36"/>
        <v>0</v>
      </c>
      <c r="F243" s="315">
        <v>1300</v>
      </c>
      <c r="G243" s="250" t="str">
        <f t="shared" si="34"/>
        <v>Full Payment</v>
      </c>
      <c r="H243" s="251"/>
      <c r="I243" s="252">
        <f t="shared" si="37"/>
        <v>1300</v>
      </c>
      <c r="J243" s="316" t="str">
        <f t="shared" si="39"/>
        <v/>
      </c>
      <c r="K243" s="254" t="str">
        <f t="shared" si="38"/>
        <v/>
      </c>
      <c r="L243" s="537" t="str">
        <f t="shared" si="40"/>
        <v/>
      </c>
      <c r="M243" s="546" t="s">
        <v>678</v>
      </c>
    </row>
    <row r="244" spans="2:13" x14ac:dyDescent="0.3">
      <c r="B244" s="268" t="s">
        <v>405</v>
      </c>
      <c r="C244" s="306" t="s">
        <v>223</v>
      </c>
      <c r="D244" s="305">
        <v>1300</v>
      </c>
      <c r="E244" s="314">
        <f t="shared" si="36"/>
        <v>0</v>
      </c>
      <c r="F244" s="315">
        <v>1300</v>
      </c>
      <c r="G244" s="250" t="str">
        <f t="shared" si="34"/>
        <v>Full Payment</v>
      </c>
      <c r="H244" s="251"/>
      <c r="I244" s="252">
        <f t="shared" si="37"/>
        <v>1300</v>
      </c>
      <c r="J244" s="316" t="str">
        <f t="shared" si="39"/>
        <v/>
      </c>
      <c r="K244" s="254" t="str">
        <f t="shared" si="38"/>
        <v/>
      </c>
      <c r="L244" s="537" t="str">
        <f t="shared" si="40"/>
        <v/>
      </c>
      <c r="M244" s="546" t="s">
        <v>678</v>
      </c>
    </row>
    <row r="245" spans="2:13" x14ac:dyDescent="0.3">
      <c r="B245" s="268" t="s">
        <v>406</v>
      </c>
      <c r="C245" s="306" t="s">
        <v>224</v>
      </c>
      <c r="D245" s="305"/>
      <c r="E245" s="314">
        <f t="shared" si="36"/>
        <v>1300</v>
      </c>
      <c r="F245" s="315">
        <v>1300</v>
      </c>
      <c r="G245" s="250" t="str">
        <f t="shared" si="34"/>
        <v>No Payment</v>
      </c>
      <c r="H245" s="251"/>
      <c r="I245" s="252" t="str">
        <f t="shared" si="37"/>
        <v/>
      </c>
      <c r="J245" s="316">
        <f t="shared" si="39"/>
        <v>0</v>
      </c>
      <c r="K245" s="254">
        <f t="shared" si="38"/>
        <v>0</v>
      </c>
      <c r="L245" s="537">
        <f t="shared" si="40"/>
        <v>0</v>
      </c>
      <c r="M245" s="546" t="s">
        <v>678</v>
      </c>
    </row>
    <row r="246" spans="2:13" x14ac:dyDescent="0.3">
      <c r="B246" s="268" t="s">
        <v>407</v>
      </c>
      <c r="C246" s="306" t="s">
        <v>225</v>
      </c>
      <c r="D246" s="305"/>
      <c r="E246" s="314">
        <f t="shared" si="36"/>
        <v>1300</v>
      </c>
      <c r="F246" s="315">
        <v>1300</v>
      </c>
      <c r="G246" s="250" t="str">
        <f t="shared" si="34"/>
        <v>No Payment</v>
      </c>
      <c r="H246" s="251"/>
      <c r="I246" s="252" t="str">
        <f t="shared" si="37"/>
        <v/>
      </c>
      <c r="J246" s="316">
        <f t="shared" si="39"/>
        <v>0</v>
      </c>
      <c r="K246" s="254">
        <f t="shared" si="38"/>
        <v>0</v>
      </c>
      <c r="L246" s="537">
        <f t="shared" si="40"/>
        <v>0</v>
      </c>
      <c r="M246" s="546" t="s">
        <v>678</v>
      </c>
    </row>
    <row r="247" spans="2:13" x14ac:dyDescent="0.3">
      <c r="B247" s="268" t="s">
        <v>408</v>
      </c>
      <c r="C247" s="306" t="s">
        <v>226</v>
      </c>
      <c r="D247" s="305">
        <v>1300</v>
      </c>
      <c r="E247" s="314">
        <f t="shared" si="36"/>
        <v>0</v>
      </c>
      <c r="F247" s="315">
        <v>1300</v>
      </c>
      <c r="G247" s="250" t="str">
        <f t="shared" si="34"/>
        <v>Full Payment</v>
      </c>
      <c r="H247" s="251"/>
      <c r="I247" s="252">
        <f t="shared" si="37"/>
        <v>1300</v>
      </c>
      <c r="J247" s="316" t="str">
        <f t="shared" si="39"/>
        <v/>
      </c>
      <c r="K247" s="254" t="str">
        <f t="shared" si="38"/>
        <v/>
      </c>
      <c r="L247" s="537" t="str">
        <f t="shared" si="40"/>
        <v/>
      </c>
      <c r="M247" s="546" t="s">
        <v>678</v>
      </c>
    </row>
    <row r="248" spans="2:13" x14ac:dyDescent="0.3">
      <c r="B248" s="268" t="s">
        <v>409</v>
      </c>
      <c r="C248" s="259" t="s">
        <v>227</v>
      </c>
      <c r="D248" s="305">
        <v>1500</v>
      </c>
      <c r="E248" s="314">
        <f t="shared" si="36"/>
        <v>-200</v>
      </c>
      <c r="F248" s="315">
        <v>1300</v>
      </c>
      <c r="G248" s="250" t="str">
        <f t="shared" si="34"/>
        <v>Full Payment</v>
      </c>
      <c r="H248" s="251"/>
      <c r="I248" s="252">
        <f t="shared" si="37"/>
        <v>1300</v>
      </c>
      <c r="J248" s="316" t="str">
        <f t="shared" si="39"/>
        <v/>
      </c>
      <c r="K248" s="254" t="str">
        <f t="shared" si="38"/>
        <v/>
      </c>
      <c r="L248" s="537" t="str">
        <f t="shared" si="40"/>
        <v/>
      </c>
      <c r="M248" s="546" t="s">
        <v>678</v>
      </c>
    </row>
    <row r="249" spans="2:13" x14ac:dyDescent="0.3">
      <c r="B249" s="268" t="s">
        <v>410</v>
      </c>
      <c r="C249" s="259" t="s">
        <v>228</v>
      </c>
      <c r="D249" s="305">
        <v>1300</v>
      </c>
      <c r="E249" s="314">
        <f t="shared" si="36"/>
        <v>0</v>
      </c>
      <c r="F249" s="315">
        <v>1300</v>
      </c>
      <c r="G249" s="250" t="str">
        <f t="shared" si="34"/>
        <v>Full Payment</v>
      </c>
      <c r="H249" s="251"/>
      <c r="I249" s="252">
        <f t="shared" si="37"/>
        <v>1300</v>
      </c>
      <c r="J249" s="316" t="str">
        <f t="shared" si="39"/>
        <v/>
      </c>
      <c r="K249" s="254" t="str">
        <f t="shared" si="38"/>
        <v/>
      </c>
      <c r="L249" s="537" t="str">
        <f t="shared" si="40"/>
        <v/>
      </c>
      <c r="M249" s="546" t="s">
        <v>678</v>
      </c>
    </row>
    <row r="250" spans="2:13" x14ac:dyDescent="0.3">
      <c r="B250" s="268" t="s">
        <v>411</v>
      </c>
      <c r="C250" s="259" t="s">
        <v>229</v>
      </c>
      <c r="D250" s="305">
        <v>1000</v>
      </c>
      <c r="E250" s="314">
        <f t="shared" si="36"/>
        <v>300</v>
      </c>
      <c r="F250" s="315">
        <v>1300</v>
      </c>
      <c r="G250" s="250" t="str">
        <f t="shared" si="34"/>
        <v>Part Payment</v>
      </c>
      <c r="H250" s="251"/>
      <c r="I250" s="252" t="str">
        <f t="shared" si="37"/>
        <v/>
      </c>
      <c r="J250" s="316">
        <f t="shared" si="39"/>
        <v>1000</v>
      </c>
      <c r="K250" s="254">
        <f t="shared" si="38"/>
        <v>1000</v>
      </c>
      <c r="L250" s="537" t="str">
        <f t="shared" si="40"/>
        <v/>
      </c>
      <c r="M250" s="546" t="s">
        <v>678</v>
      </c>
    </row>
    <row r="251" spans="2:13" x14ac:dyDescent="0.3">
      <c r="B251" s="268" t="s">
        <v>412</v>
      </c>
      <c r="C251" s="259" t="s">
        <v>230</v>
      </c>
      <c r="D251" s="305">
        <v>1300</v>
      </c>
      <c r="E251" s="314">
        <f t="shared" si="36"/>
        <v>0</v>
      </c>
      <c r="F251" s="315">
        <v>1300</v>
      </c>
      <c r="G251" s="250" t="str">
        <f t="shared" si="34"/>
        <v>Full Payment</v>
      </c>
      <c r="H251" s="251"/>
      <c r="I251" s="252">
        <f t="shared" si="37"/>
        <v>1300</v>
      </c>
      <c r="J251" s="316" t="str">
        <f t="shared" si="39"/>
        <v/>
      </c>
      <c r="K251" s="254" t="str">
        <f t="shared" si="38"/>
        <v/>
      </c>
      <c r="L251" s="537" t="str">
        <f t="shared" si="40"/>
        <v/>
      </c>
      <c r="M251" s="546" t="s">
        <v>678</v>
      </c>
    </row>
    <row r="252" spans="2:13" x14ac:dyDescent="0.3">
      <c r="B252" s="268" t="s">
        <v>413</v>
      </c>
      <c r="C252" s="323" t="s">
        <v>231</v>
      </c>
      <c r="D252" s="305">
        <v>1000</v>
      </c>
      <c r="E252" s="314">
        <f t="shared" si="36"/>
        <v>300</v>
      </c>
      <c r="F252" s="315">
        <v>1300</v>
      </c>
      <c r="G252" s="250" t="str">
        <f t="shared" si="34"/>
        <v>Part Payment</v>
      </c>
      <c r="H252" s="251"/>
      <c r="I252" s="252" t="str">
        <f t="shared" si="37"/>
        <v/>
      </c>
      <c r="J252" s="316">
        <f t="shared" si="39"/>
        <v>1000</v>
      </c>
      <c r="K252" s="254">
        <f t="shared" si="38"/>
        <v>1000</v>
      </c>
      <c r="L252" s="537" t="str">
        <f t="shared" si="40"/>
        <v/>
      </c>
      <c r="M252" s="546" t="s">
        <v>678</v>
      </c>
    </row>
    <row r="253" spans="2:13" x14ac:dyDescent="0.3">
      <c r="B253" s="268" t="s">
        <v>414</v>
      </c>
      <c r="C253" s="324" t="s">
        <v>232</v>
      </c>
      <c r="D253" s="305">
        <v>1300</v>
      </c>
      <c r="E253" s="314">
        <f t="shared" si="36"/>
        <v>0</v>
      </c>
      <c r="F253" s="315">
        <v>1300</v>
      </c>
      <c r="G253" s="250" t="str">
        <f t="shared" si="34"/>
        <v>Full Payment</v>
      </c>
      <c r="H253" s="251" t="s">
        <v>551</v>
      </c>
      <c r="I253" s="252">
        <f t="shared" si="37"/>
        <v>1300</v>
      </c>
      <c r="J253" s="316" t="str">
        <f t="shared" si="39"/>
        <v/>
      </c>
      <c r="K253" s="254" t="str">
        <f t="shared" si="38"/>
        <v/>
      </c>
      <c r="L253" s="537" t="str">
        <f t="shared" si="40"/>
        <v/>
      </c>
      <c r="M253" s="546" t="s">
        <v>678</v>
      </c>
    </row>
    <row r="254" spans="2:13" x14ac:dyDescent="0.3">
      <c r="B254" s="268" t="s">
        <v>415</v>
      </c>
      <c r="C254" s="259" t="s">
        <v>277</v>
      </c>
      <c r="D254" s="305"/>
      <c r="E254" s="314">
        <f t="shared" si="36"/>
        <v>1300</v>
      </c>
      <c r="F254" s="315">
        <v>1300</v>
      </c>
      <c r="G254" s="250" t="str">
        <f t="shared" si="34"/>
        <v>No Payment</v>
      </c>
      <c r="H254" s="251"/>
      <c r="I254" s="252" t="str">
        <f t="shared" si="37"/>
        <v/>
      </c>
      <c r="J254" s="316">
        <f t="shared" si="39"/>
        <v>0</v>
      </c>
      <c r="K254" s="254">
        <f t="shared" si="38"/>
        <v>0</v>
      </c>
      <c r="L254" s="537">
        <f t="shared" si="40"/>
        <v>0</v>
      </c>
      <c r="M254" s="546" t="s">
        <v>678</v>
      </c>
    </row>
    <row r="255" spans="2:13" x14ac:dyDescent="0.3">
      <c r="B255" s="268" t="s">
        <v>416</v>
      </c>
      <c r="C255" s="259" t="s">
        <v>233</v>
      </c>
      <c r="D255" s="305"/>
      <c r="E255" s="314">
        <f t="shared" si="36"/>
        <v>1300</v>
      </c>
      <c r="F255" s="315">
        <v>1300</v>
      </c>
      <c r="G255" s="250" t="str">
        <f t="shared" si="34"/>
        <v>No Payment</v>
      </c>
      <c r="H255" s="251"/>
      <c r="I255" s="252" t="str">
        <f t="shared" si="37"/>
        <v/>
      </c>
      <c r="J255" s="316">
        <f t="shared" si="39"/>
        <v>0</v>
      </c>
      <c r="K255" s="254">
        <f t="shared" si="38"/>
        <v>0</v>
      </c>
      <c r="L255" s="537">
        <f t="shared" si="40"/>
        <v>0</v>
      </c>
      <c r="M255" s="546" t="s">
        <v>678</v>
      </c>
    </row>
    <row r="256" spans="2:13" x14ac:dyDescent="0.3">
      <c r="B256" s="268" t="s">
        <v>417</v>
      </c>
      <c r="C256" s="259" t="s">
        <v>234</v>
      </c>
      <c r="D256" s="305">
        <v>1300</v>
      </c>
      <c r="E256" s="314">
        <f t="shared" si="36"/>
        <v>0</v>
      </c>
      <c r="F256" s="315">
        <v>1300</v>
      </c>
      <c r="G256" s="250" t="str">
        <f t="shared" si="34"/>
        <v>Full Payment</v>
      </c>
      <c r="H256" s="251"/>
      <c r="I256" s="252">
        <f t="shared" si="37"/>
        <v>1300</v>
      </c>
      <c r="J256" s="316" t="str">
        <f t="shared" si="39"/>
        <v/>
      </c>
      <c r="K256" s="254" t="str">
        <f t="shared" si="38"/>
        <v/>
      </c>
      <c r="L256" s="537" t="str">
        <f t="shared" si="40"/>
        <v/>
      </c>
      <c r="M256" s="546" t="s">
        <v>678</v>
      </c>
    </row>
    <row r="257" spans="2:15" x14ac:dyDescent="0.3">
      <c r="B257" s="268" t="s">
        <v>418</v>
      </c>
      <c r="C257" s="259" t="s">
        <v>235</v>
      </c>
      <c r="D257" s="305">
        <v>1300</v>
      </c>
      <c r="E257" s="314">
        <f t="shared" si="36"/>
        <v>0</v>
      </c>
      <c r="F257" s="315">
        <v>1300</v>
      </c>
      <c r="G257" s="250" t="str">
        <f t="shared" si="34"/>
        <v>Full Payment</v>
      </c>
      <c r="H257" s="251"/>
      <c r="I257" s="252">
        <f t="shared" si="37"/>
        <v>1300</v>
      </c>
      <c r="J257" s="316" t="str">
        <f t="shared" si="39"/>
        <v/>
      </c>
      <c r="K257" s="254" t="str">
        <f t="shared" si="38"/>
        <v/>
      </c>
      <c r="L257" s="537" t="str">
        <f t="shared" si="40"/>
        <v/>
      </c>
      <c r="M257" s="546" t="s">
        <v>678</v>
      </c>
    </row>
    <row r="258" spans="2:15" x14ac:dyDescent="0.3">
      <c r="B258" s="268" t="s">
        <v>419</v>
      </c>
      <c r="C258" s="259" t="s">
        <v>236</v>
      </c>
      <c r="D258" s="305">
        <v>1300</v>
      </c>
      <c r="E258" s="314">
        <f t="shared" si="36"/>
        <v>0</v>
      </c>
      <c r="F258" s="315">
        <v>1300</v>
      </c>
      <c r="G258" s="250" t="str">
        <f t="shared" si="34"/>
        <v>Full Payment</v>
      </c>
      <c r="H258" s="251" t="s">
        <v>531</v>
      </c>
      <c r="I258" s="252">
        <f t="shared" si="37"/>
        <v>1300</v>
      </c>
      <c r="J258" s="316" t="str">
        <f t="shared" si="39"/>
        <v/>
      </c>
      <c r="K258" s="254" t="str">
        <f t="shared" si="38"/>
        <v/>
      </c>
      <c r="L258" s="537" t="str">
        <f t="shared" si="40"/>
        <v/>
      </c>
      <c r="M258" s="546" t="s">
        <v>678</v>
      </c>
    </row>
    <row r="259" spans="2:15" x14ac:dyDescent="0.3">
      <c r="B259" s="268" t="s">
        <v>420</v>
      </c>
      <c r="C259" s="259" t="s">
        <v>237</v>
      </c>
      <c r="D259" s="305">
        <v>1600</v>
      </c>
      <c r="E259" s="314">
        <f t="shared" si="36"/>
        <v>-300</v>
      </c>
      <c r="F259" s="315">
        <v>1300</v>
      </c>
      <c r="G259" s="250" t="str">
        <f t="shared" si="34"/>
        <v>Full Payment</v>
      </c>
      <c r="H259" s="251"/>
      <c r="I259" s="252">
        <f t="shared" si="37"/>
        <v>1300</v>
      </c>
      <c r="J259" s="316" t="str">
        <f t="shared" si="39"/>
        <v/>
      </c>
      <c r="K259" s="254" t="str">
        <f t="shared" si="38"/>
        <v/>
      </c>
      <c r="L259" s="537" t="str">
        <f t="shared" si="40"/>
        <v/>
      </c>
      <c r="M259" s="546" t="s">
        <v>678</v>
      </c>
    </row>
    <row r="260" spans="2:15" x14ac:dyDescent="0.3">
      <c r="B260" s="268" t="s">
        <v>421</v>
      </c>
      <c r="C260" s="259" t="s">
        <v>238</v>
      </c>
      <c r="D260" s="305">
        <v>1300</v>
      </c>
      <c r="E260" s="314">
        <f t="shared" si="36"/>
        <v>0</v>
      </c>
      <c r="F260" s="315">
        <v>1300</v>
      </c>
      <c r="G260" s="250" t="str">
        <f t="shared" si="34"/>
        <v>Full Payment</v>
      </c>
      <c r="H260" s="251"/>
      <c r="I260" s="252">
        <f t="shared" si="37"/>
        <v>1300</v>
      </c>
      <c r="J260" s="316" t="str">
        <f t="shared" si="39"/>
        <v/>
      </c>
      <c r="K260" s="254" t="str">
        <f t="shared" si="38"/>
        <v/>
      </c>
      <c r="L260" s="537" t="str">
        <f t="shared" si="40"/>
        <v/>
      </c>
      <c r="M260" s="546" t="s">
        <v>678</v>
      </c>
    </row>
    <row r="261" spans="2:15" x14ac:dyDescent="0.3">
      <c r="B261" s="268" t="s">
        <v>422</v>
      </c>
      <c r="C261" s="259" t="s">
        <v>239</v>
      </c>
      <c r="D261" s="275">
        <v>1300</v>
      </c>
      <c r="E261" s="314">
        <f t="shared" si="36"/>
        <v>0</v>
      </c>
      <c r="F261" s="315">
        <v>1300</v>
      </c>
      <c r="G261" s="250" t="str">
        <f t="shared" si="34"/>
        <v>Full Payment</v>
      </c>
      <c r="H261" s="251"/>
      <c r="I261" s="252">
        <f t="shared" si="37"/>
        <v>1300</v>
      </c>
      <c r="J261" s="316" t="str">
        <f t="shared" si="39"/>
        <v/>
      </c>
      <c r="K261" s="254" t="str">
        <f t="shared" si="38"/>
        <v/>
      </c>
      <c r="L261" s="537" t="str">
        <f t="shared" si="40"/>
        <v/>
      </c>
      <c r="M261" s="546" t="s">
        <v>678</v>
      </c>
    </row>
    <row r="262" spans="2:15" x14ac:dyDescent="0.3">
      <c r="B262" s="268" t="s">
        <v>423</v>
      </c>
      <c r="C262" s="259" t="s">
        <v>240</v>
      </c>
      <c r="D262" s="275">
        <v>1300</v>
      </c>
      <c r="E262" s="314">
        <f t="shared" si="36"/>
        <v>0</v>
      </c>
      <c r="F262" s="315">
        <v>1300</v>
      </c>
      <c r="G262" s="250" t="str">
        <f t="shared" ref="G262:G271" si="41">IF(D262=0,"No Payment",IF(D262&lt;F262,"Part Payment","Full Payment"))</f>
        <v>Full Payment</v>
      </c>
      <c r="H262" s="251"/>
      <c r="I262" s="252">
        <f t="shared" si="37"/>
        <v>1300</v>
      </c>
      <c r="J262" s="316" t="str">
        <f t="shared" si="39"/>
        <v/>
      </c>
      <c r="K262" s="254" t="str">
        <f t="shared" si="38"/>
        <v/>
      </c>
      <c r="L262" s="537" t="str">
        <f t="shared" si="40"/>
        <v/>
      </c>
      <c r="M262" s="546" t="s">
        <v>678</v>
      </c>
    </row>
    <row r="263" spans="2:15" x14ac:dyDescent="0.3">
      <c r="B263" s="268" t="s">
        <v>424</v>
      </c>
      <c r="C263" s="259" t="s">
        <v>241</v>
      </c>
      <c r="D263" s="275">
        <v>1300</v>
      </c>
      <c r="E263" s="314">
        <f t="shared" si="36"/>
        <v>0</v>
      </c>
      <c r="F263" s="315">
        <v>1300</v>
      </c>
      <c r="G263" s="250" t="str">
        <f t="shared" si="41"/>
        <v>Full Payment</v>
      </c>
      <c r="H263" s="251" t="s">
        <v>531</v>
      </c>
      <c r="I263" s="252">
        <f t="shared" si="37"/>
        <v>1300</v>
      </c>
      <c r="J263" s="316" t="str">
        <f t="shared" si="39"/>
        <v/>
      </c>
      <c r="K263" s="254" t="str">
        <f t="shared" si="38"/>
        <v/>
      </c>
      <c r="L263" s="537" t="str">
        <f t="shared" si="40"/>
        <v/>
      </c>
      <c r="M263" s="546" t="s">
        <v>678</v>
      </c>
    </row>
    <row r="264" spans="2:15" x14ac:dyDescent="0.3">
      <c r="B264" s="268" t="s">
        <v>425</v>
      </c>
      <c r="C264" s="259" t="s">
        <v>242</v>
      </c>
      <c r="D264" s="275">
        <v>1300</v>
      </c>
      <c r="E264" s="314">
        <f t="shared" si="36"/>
        <v>0</v>
      </c>
      <c r="F264" s="315">
        <v>1300</v>
      </c>
      <c r="G264" s="250" t="str">
        <f t="shared" si="41"/>
        <v>Full Payment</v>
      </c>
      <c r="H264" s="251" t="s">
        <v>21</v>
      </c>
      <c r="I264" s="252">
        <f t="shared" si="37"/>
        <v>1300</v>
      </c>
      <c r="J264" s="316" t="str">
        <f t="shared" si="39"/>
        <v/>
      </c>
      <c r="K264" s="254" t="str">
        <f t="shared" si="38"/>
        <v/>
      </c>
      <c r="L264" s="537" t="str">
        <f t="shared" si="40"/>
        <v/>
      </c>
      <c r="M264" s="546" t="s">
        <v>678</v>
      </c>
    </row>
    <row r="265" spans="2:15" x14ac:dyDescent="0.3">
      <c r="B265" s="268" t="s">
        <v>426</v>
      </c>
      <c r="C265" s="259" t="s">
        <v>243</v>
      </c>
      <c r="D265" s="275">
        <v>300</v>
      </c>
      <c r="E265" s="314">
        <f t="shared" si="36"/>
        <v>1000</v>
      </c>
      <c r="F265" s="315">
        <v>1300</v>
      </c>
      <c r="G265" s="250" t="str">
        <f t="shared" si="41"/>
        <v>Part Payment</v>
      </c>
      <c r="H265" s="251"/>
      <c r="I265" s="252" t="str">
        <f t="shared" si="37"/>
        <v/>
      </c>
      <c r="J265" s="316">
        <f t="shared" si="39"/>
        <v>300</v>
      </c>
      <c r="K265" s="254">
        <f t="shared" si="38"/>
        <v>300</v>
      </c>
      <c r="L265" s="537" t="str">
        <f t="shared" si="40"/>
        <v/>
      </c>
      <c r="M265" s="546" t="s">
        <v>678</v>
      </c>
    </row>
    <row r="266" spans="2:15" x14ac:dyDescent="0.3">
      <c r="B266" s="268" t="s">
        <v>427</v>
      </c>
      <c r="C266" s="259" t="s">
        <v>244</v>
      </c>
      <c r="D266" s="275"/>
      <c r="E266" s="314">
        <f t="shared" si="36"/>
        <v>1300</v>
      </c>
      <c r="F266" s="315">
        <v>1300</v>
      </c>
      <c r="G266" s="250" t="str">
        <f t="shared" si="41"/>
        <v>No Payment</v>
      </c>
      <c r="H266" s="298"/>
      <c r="I266" s="252" t="str">
        <f t="shared" si="37"/>
        <v/>
      </c>
      <c r="J266" s="316">
        <f t="shared" si="39"/>
        <v>0</v>
      </c>
      <c r="K266" s="254">
        <f t="shared" si="38"/>
        <v>0</v>
      </c>
      <c r="L266" s="537">
        <f t="shared" si="40"/>
        <v>0</v>
      </c>
      <c r="M266" s="546" t="s">
        <v>678</v>
      </c>
    </row>
    <row r="267" spans="2:15" x14ac:dyDescent="0.3">
      <c r="B267" s="268" t="s">
        <v>428</v>
      </c>
      <c r="C267" s="259" t="s">
        <v>245</v>
      </c>
      <c r="D267" s="275">
        <v>1300</v>
      </c>
      <c r="E267" s="314">
        <f t="shared" si="36"/>
        <v>0</v>
      </c>
      <c r="F267" s="315">
        <v>1300</v>
      </c>
      <c r="G267" s="250" t="str">
        <f t="shared" si="41"/>
        <v>Full Payment</v>
      </c>
      <c r="H267" s="298"/>
      <c r="I267" s="252">
        <f t="shared" si="37"/>
        <v>1300</v>
      </c>
      <c r="J267" s="316" t="str">
        <f t="shared" si="39"/>
        <v/>
      </c>
      <c r="K267" s="254" t="str">
        <f t="shared" si="38"/>
        <v/>
      </c>
      <c r="L267" s="537" t="str">
        <f t="shared" si="40"/>
        <v/>
      </c>
      <c r="M267" s="546" t="s">
        <v>678</v>
      </c>
    </row>
    <row r="268" spans="2:15" x14ac:dyDescent="0.3">
      <c r="B268" s="268" t="s">
        <v>429</v>
      </c>
      <c r="C268" s="259" t="s">
        <v>246</v>
      </c>
      <c r="D268" s="275">
        <v>900</v>
      </c>
      <c r="E268" s="314">
        <f t="shared" si="36"/>
        <v>400</v>
      </c>
      <c r="F268" s="315">
        <v>1300</v>
      </c>
      <c r="G268" s="250" t="str">
        <f t="shared" si="41"/>
        <v>Part Payment</v>
      </c>
      <c r="H268" s="298"/>
      <c r="I268" s="252" t="str">
        <f t="shared" si="37"/>
        <v/>
      </c>
      <c r="J268" s="316">
        <f t="shared" si="39"/>
        <v>900</v>
      </c>
      <c r="K268" s="254">
        <f t="shared" si="38"/>
        <v>900</v>
      </c>
      <c r="L268" s="537" t="str">
        <f t="shared" si="40"/>
        <v/>
      </c>
      <c r="M268" s="546" t="s">
        <v>678</v>
      </c>
    </row>
    <row r="269" spans="2:15" x14ac:dyDescent="0.3">
      <c r="B269" s="268" t="s">
        <v>430</v>
      </c>
      <c r="C269" s="259" t="s">
        <v>247</v>
      </c>
      <c r="D269" s="275">
        <v>1260</v>
      </c>
      <c r="E269" s="325">
        <f t="shared" si="36"/>
        <v>40</v>
      </c>
      <c r="F269" s="315">
        <v>1300</v>
      </c>
      <c r="G269" s="326" t="str">
        <f t="shared" si="41"/>
        <v>Part Payment</v>
      </c>
      <c r="H269" s="298"/>
      <c r="I269" s="252" t="str">
        <f t="shared" si="37"/>
        <v/>
      </c>
      <c r="J269" s="316">
        <f t="shared" si="39"/>
        <v>1260</v>
      </c>
      <c r="K269" s="254">
        <f t="shared" si="38"/>
        <v>1260</v>
      </c>
      <c r="L269" s="537" t="str">
        <f t="shared" si="40"/>
        <v/>
      </c>
      <c r="M269" s="546" t="s">
        <v>678</v>
      </c>
    </row>
    <row r="270" spans="2:15" x14ac:dyDescent="0.3">
      <c r="B270" s="268" t="s">
        <v>431</v>
      </c>
      <c r="C270" s="259" t="s">
        <v>248</v>
      </c>
      <c r="D270" s="275"/>
      <c r="E270" s="325">
        <f t="shared" si="36"/>
        <v>1300</v>
      </c>
      <c r="F270" s="315">
        <v>1300</v>
      </c>
      <c r="G270" s="326" t="str">
        <f t="shared" si="41"/>
        <v>No Payment</v>
      </c>
      <c r="H270" s="298"/>
      <c r="I270" s="252" t="str">
        <f t="shared" si="37"/>
        <v/>
      </c>
      <c r="J270" s="316">
        <f t="shared" si="39"/>
        <v>0</v>
      </c>
      <c r="K270" s="254">
        <f t="shared" si="38"/>
        <v>0</v>
      </c>
      <c r="L270" s="537">
        <f t="shared" si="40"/>
        <v>0</v>
      </c>
      <c r="M270" s="546" t="s">
        <v>678</v>
      </c>
    </row>
    <row r="271" spans="2:15" x14ac:dyDescent="0.3">
      <c r="B271" s="268" t="s">
        <v>432</v>
      </c>
      <c r="C271" s="274" t="s">
        <v>504</v>
      </c>
      <c r="D271" s="275">
        <v>1300</v>
      </c>
      <c r="E271" s="325">
        <f t="shared" si="36"/>
        <v>0</v>
      </c>
      <c r="F271" s="327">
        <v>1300</v>
      </c>
      <c r="G271" s="326" t="str">
        <f t="shared" si="41"/>
        <v>Full Payment</v>
      </c>
      <c r="H271" s="298"/>
      <c r="I271" s="328">
        <f t="shared" si="37"/>
        <v>1300</v>
      </c>
      <c r="J271" s="316" t="str">
        <f t="shared" si="39"/>
        <v/>
      </c>
      <c r="K271" s="329" t="str">
        <f t="shared" si="38"/>
        <v/>
      </c>
      <c r="L271" s="539" t="str">
        <f t="shared" si="40"/>
        <v/>
      </c>
      <c r="M271" s="546" t="s">
        <v>678</v>
      </c>
      <c r="N271" s="244"/>
      <c r="O271" s="244"/>
    </row>
    <row r="272" spans="2:15" ht="24.75" thickBot="1" x14ac:dyDescent="0.6">
      <c r="B272" s="273"/>
      <c r="C272" s="330"/>
      <c r="D272" s="331">
        <f>SUM(D222:D271)</f>
        <v>52460</v>
      </c>
      <c r="E272" s="332">
        <f>SUM(E222:E271)</f>
        <v>12540</v>
      </c>
      <c r="F272" s="318">
        <f>SUM(F222:F271)</f>
        <v>65000</v>
      </c>
      <c r="G272" s="333"/>
      <c r="H272" s="264"/>
      <c r="I272" s="300">
        <f>COUNTIFS(I222:I271,1300)</f>
        <v>35</v>
      </c>
      <c r="J272" s="311">
        <f>SUM(J222:J271)</f>
        <v>6460</v>
      </c>
      <c r="K272" s="267">
        <f>COUNTIFS(K222:K271,"&lt;1300",K222:K271,"&lt;&gt;0")</f>
        <v>7</v>
      </c>
      <c r="L272" s="538">
        <f>COUNTIF(L222:L271,0)</f>
        <v>8</v>
      </c>
      <c r="M272" s="549"/>
      <c r="N272" s="244"/>
      <c r="O272" s="244"/>
    </row>
    <row r="273" spans="2:15" ht="21.75" thickTop="1" thickBot="1" x14ac:dyDescent="0.35">
      <c r="B273" s="334"/>
      <c r="C273" s="335"/>
      <c r="D273" s="336"/>
      <c r="E273" s="337"/>
      <c r="F273" s="338"/>
      <c r="G273" s="339"/>
      <c r="H273" s="340"/>
      <c r="I273" s="341" t="str">
        <f t="shared" ref="I273" si="42">IF(OR(D273=1600,D273=2600),D273,"")</f>
        <v/>
      </c>
      <c r="J273" s="342"/>
      <c r="K273" s="343"/>
      <c r="L273" s="540"/>
      <c r="M273" s="550"/>
      <c r="O273" s="244"/>
    </row>
    <row r="274" spans="2:15" ht="21" thickTop="1" x14ac:dyDescent="0.3">
      <c r="C274" s="244"/>
      <c r="J274" s="347"/>
      <c r="K274" s="348"/>
      <c r="L274" s="244"/>
    </row>
    <row r="275" spans="2:15" x14ac:dyDescent="0.3">
      <c r="J275" s="349"/>
      <c r="K275" s="244"/>
      <c r="L275" s="244"/>
      <c r="M275" s="552"/>
    </row>
    <row r="276" spans="2:15" x14ac:dyDescent="0.3">
      <c r="G276" s="244"/>
      <c r="K276" s="244"/>
    </row>
    <row r="277" spans="2:15" x14ac:dyDescent="0.3">
      <c r="G277" s="244"/>
      <c r="K277" s="244"/>
      <c r="L277" s="244"/>
    </row>
    <row r="278" spans="2:15" x14ac:dyDescent="0.3">
      <c r="K278" s="244"/>
      <c r="L278" s="244"/>
    </row>
  </sheetData>
  <mergeCells count="51">
    <mergeCell ref="L219:L221"/>
    <mergeCell ref="M219:M221"/>
    <mergeCell ref="G219:G221"/>
    <mergeCell ref="H219:H221"/>
    <mergeCell ref="I219:I221"/>
    <mergeCell ref="J219:J221"/>
    <mergeCell ref="K219:K221"/>
    <mergeCell ref="B218:B220"/>
    <mergeCell ref="C218:C221"/>
    <mergeCell ref="D219:D221"/>
    <mergeCell ref="E219:E221"/>
    <mergeCell ref="F219:F221"/>
    <mergeCell ref="L145:L147"/>
    <mergeCell ref="M145:M147"/>
    <mergeCell ref="B168:B170"/>
    <mergeCell ref="C168:C171"/>
    <mergeCell ref="D169:D171"/>
    <mergeCell ref="E169:E171"/>
    <mergeCell ref="F169:F171"/>
    <mergeCell ref="G169:G171"/>
    <mergeCell ref="H169:H171"/>
    <mergeCell ref="I169:I171"/>
    <mergeCell ref="J169:J171"/>
    <mergeCell ref="K169:K171"/>
    <mergeCell ref="L169:L171"/>
    <mergeCell ref="M169:M171"/>
    <mergeCell ref="G145:G147"/>
    <mergeCell ref="H145:H147"/>
    <mergeCell ref="I145:I147"/>
    <mergeCell ref="J145:J147"/>
    <mergeCell ref="K145:K147"/>
    <mergeCell ref="B144:B146"/>
    <mergeCell ref="C144:C147"/>
    <mergeCell ref="D145:D147"/>
    <mergeCell ref="E145:E147"/>
    <mergeCell ref="F145:F147"/>
    <mergeCell ref="B1:M1"/>
    <mergeCell ref="M24:M25"/>
    <mergeCell ref="C24:C25"/>
    <mergeCell ref="B71:B72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</mergeCells>
  <conditionalFormatting sqref="L148:L167 L172:L217 L26:L69 L74:L143 L222:L271">
    <cfRule type="expression" dxfId="19" priority="2">
      <formula>AND(K26="No Payment",L26&lt;&gt;0)</formula>
    </cfRule>
  </conditionalFormatting>
  <conditionalFormatting sqref="L6:L21">
    <cfRule type="expression" dxfId="18" priority="6">
      <formula>AND(K6="No Payment",L6&lt;&gt;0)</formula>
    </cfRule>
  </conditionalFormatting>
  <dataValidations count="2">
    <dataValidation type="custom" showInputMessage="1" showErrorMessage="1" sqref="L6:L21 L148:L167 L26:L69 L172:L217 L74:L143 L222:L271">
      <formula1>IF(K6="No Payment",L6=0,L6&lt;&gt;"")</formula1>
    </dataValidation>
    <dataValidation type="list" allowBlank="1" showInputMessage="1" showErrorMessage="1" sqref="C2">
      <formula1>"B6+$B$6:$B$6B21"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84"/>
  <sheetViews>
    <sheetView topLeftCell="A205" workbookViewId="0">
      <selection activeCell="B215" sqref="B215"/>
    </sheetView>
  </sheetViews>
  <sheetFormatPr defaultRowHeight="23.25" x14ac:dyDescent="0.35"/>
  <cols>
    <col min="1" max="1" width="37.140625" style="79" customWidth="1"/>
    <col min="2" max="2" width="30.140625" style="79" customWidth="1"/>
    <col min="3" max="3" width="29.85546875" style="79" customWidth="1"/>
    <col min="4" max="4" width="18.28515625" style="77" customWidth="1"/>
    <col min="5" max="5" width="30.85546875" style="77" customWidth="1"/>
    <col min="6" max="6" width="26.140625" style="77" customWidth="1"/>
    <col min="7" max="7" width="15.42578125" style="81" bestFit="1" customWidth="1"/>
    <col min="8" max="8" width="8.85546875" style="77" customWidth="1"/>
    <col min="9" max="9" width="44" style="77" bestFit="1" customWidth="1"/>
    <col min="10" max="16384" width="9.140625" style="77"/>
  </cols>
  <sheetData>
    <row r="1" spans="1:10" ht="24" thickTop="1" x14ac:dyDescent="0.35">
      <c r="A1" s="72"/>
      <c r="B1" s="73"/>
      <c r="C1" s="73"/>
      <c r="D1" s="74"/>
      <c r="E1" s="74"/>
      <c r="F1" s="75"/>
      <c r="G1" s="76"/>
    </row>
    <row r="2" spans="1:10" x14ac:dyDescent="0.35">
      <c r="A2" s="78" t="s">
        <v>442</v>
      </c>
      <c r="F2" s="80"/>
    </row>
    <row r="3" spans="1:10" x14ac:dyDescent="0.35">
      <c r="A3" s="78"/>
      <c r="F3" s="80"/>
    </row>
    <row r="4" spans="1:10" x14ac:dyDescent="0.35">
      <c r="A4" s="78" t="s">
        <v>268</v>
      </c>
      <c r="F4" s="80"/>
    </row>
    <row r="5" spans="1:10" x14ac:dyDescent="0.35">
      <c r="A5" s="78"/>
      <c r="F5" s="80"/>
    </row>
    <row r="6" spans="1:10" x14ac:dyDescent="0.35">
      <c r="A6" s="78" t="s">
        <v>269</v>
      </c>
      <c r="F6" s="80"/>
    </row>
    <row r="7" spans="1:10" x14ac:dyDescent="0.35">
      <c r="A7" s="78"/>
      <c r="F7" s="80"/>
    </row>
    <row r="8" spans="1:10" x14ac:dyDescent="0.35">
      <c r="A8" s="78" t="s">
        <v>441</v>
      </c>
      <c r="E8" s="82"/>
      <c r="F8" s="80"/>
      <c r="H8" s="82"/>
    </row>
    <row r="9" spans="1:10" ht="24" thickBot="1" x14ac:dyDescent="0.4">
      <c r="A9" s="83"/>
      <c r="C9" s="84"/>
      <c r="D9" s="85"/>
      <c r="F9" s="86"/>
    </row>
    <row r="10" spans="1:10" ht="24" thickTop="1" x14ac:dyDescent="0.35">
      <c r="A10" s="72" t="s">
        <v>490</v>
      </c>
      <c r="B10" s="73"/>
      <c r="C10" s="87"/>
      <c r="E10" s="74"/>
      <c r="F10" s="75"/>
      <c r="H10" s="82"/>
    </row>
    <row r="11" spans="1:10" x14ac:dyDescent="0.35">
      <c r="A11" s="78" t="s">
        <v>491</v>
      </c>
      <c r="E11" s="82"/>
      <c r="F11" s="80"/>
    </row>
    <row r="12" spans="1:10" x14ac:dyDescent="0.35">
      <c r="A12" s="88" t="s">
        <v>492</v>
      </c>
      <c r="E12" s="82"/>
      <c r="F12" s="80"/>
      <c r="J12" s="82"/>
    </row>
    <row r="13" spans="1:10" ht="24" thickBot="1" x14ac:dyDescent="0.4">
      <c r="A13" s="83" t="s">
        <v>493</v>
      </c>
      <c r="E13" s="85"/>
      <c r="F13" s="80"/>
      <c r="H13" s="82"/>
    </row>
    <row r="14" spans="1:10" s="94" customFormat="1" ht="22.5" thickTop="1" thickBot="1" x14ac:dyDescent="0.4">
      <c r="A14" s="89" t="s">
        <v>270</v>
      </c>
      <c r="B14" s="89" t="s">
        <v>271</v>
      </c>
      <c r="C14" s="90" t="s">
        <v>440</v>
      </c>
      <c r="D14" s="91" t="s">
        <v>272</v>
      </c>
      <c r="E14" s="92" t="s">
        <v>273</v>
      </c>
      <c r="F14" s="91" t="s">
        <v>274</v>
      </c>
      <c r="G14" s="93"/>
    </row>
    <row r="15" spans="1:10" s="99" customFormat="1" ht="24.75" thickTop="1" thickBot="1" x14ac:dyDescent="0.4">
      <c r="A15" s="89"/>
      <c r="B15" s="89"/>
      <c r="C15" s="95"/>
      <c r="D15" s="96" t="s">
        <v>262</v>
      </c>
      <c r="E15" s="97" t="s">
        <v>262</v>
      </c>
      <c r="F15" s="96" t="s">
        <v>262</v>
      </c>
      <c r="G15" s="98"/>
    </row>
    <row r="16" spans="1:10" s="106" customFormat="1" ht="24" thickTop="1" x14ac:dyDescent="0.35">
      <c r="A16" s="100"/>
      <c r="B16" s="101"/>
      <c r="C16" s="102"/>
      <c r="D16" s="103"/>
      <c r="E16" s="104">
        <v>0</v>
      </c>
      <c r="F16" s="103"/>
      <c r="G16" s="105"/>
    </row>
    <row r="17" spans="1:7" x14ac:dyDescent="0.35">
      <c r="A17" s="107">
        <v>45300</v>
      </c>
      <c r="B17" s="88" t="s">
        <v>453</v>
      </c>
      <c r="C17" s="79" t="s">
        <v>453</v>
      </c>
      <c r="D17" s="108">
        <v>2600</v>
      </c>
      <c r="E17" s="81">
        <f>D17+E16-F16</f>
        <v>2600</v>
      </c>
      <c r="F17" s="109"/>
    </row>
    <row r="18" spans="1:7" x14ac:dyDescent="0.35">
      <c r="A18" s="100">
        <v>45300</v>
      </c>
      <c r="B18" s="88" t="s">
        <v>454</v>
      </c>
      <c r="C18" s="79" t="s">
        <v>454</v>
      </c>
      <c r="D18" s="108">
        <v>2600</v>
      </c>
      <c r="E18" s="81">
        <f t="shared" ref="E18:E81" si="0">D18+E17-F17</f>
        <v>5200</v>
      </c>
      <c r="F18" s="109"/>
    </row>
    <row r="19" spans="1:7" x14ac:dyDescent="0.35">
      <c r="A19" s="107">
        <v>45303</v>
      </c>
      <c r="B19" s="88" t="s">
        <v>455</v>
      </c>
      <c r="C19" s="79" t="s">
        <v>455</v>
      </c>
      <c r="D19" s="108">
        <v>800</v>
      </c>
      <c r="E19" s="81">
        <f t="shared" si="0"/>
        <v>6000</v>
      </c>
      <c r="F19" s="109"/>
    </row>
    <row r="20" spans="1:7" x14ac:dyDescent="0.35">
      <c r="A20" s="100">
        <v>45307</v>
      </c>
      <c r="B20" s="88" t="s">
        <v>475</v>
      </c>
      <c r="C20" s="79" t="s">
        <v>475</v>
      </c>
      <c r="D20" s="108">
        <v>1300</v>
      </c>
      <c r="E20" s="81">
        <f t="shared" si="0"/>
        <v>7300</v>
      </c>
      <c r="F20" s="109"/>
    </row>
    <row r="21" spans="1:7" x14ac:dyDescent="0.35">
      <c r="A21" s="100">
        <v>45313</v>
      </c>
      <c r="B21" s="88" t="s">
        <v>241</v>
      </c>
      <c r="C21" s="79" t="s">
        <v>241</v>
      </c>
      <c r="D21" s="108">
        <v>1300</v>
      </c>
      <c r="E21" s="81">
        <f t="shared" si="0"/>
        <v>8600</v>
      </c>
      <c r="F21" s="109"/>
    </row>
    <row r="22" spans="1:7" x14ac:dyDescent="0.35">
      <c r="A22" s="100">
        <v>45314</v>
      </c>
      <c r="B22" s="88" t="s">
        <v>476</v>
      </c>
      <c r="C22" s="79" t="s">
        <v>476</v>
      </c>
      <c r="D22" s="108">
        <v>1300</v>
      </c>
      <c r="E22" s="81">
        <f t="shared" si="0"/>
        <v>9900</v>
      </c>
      <c r="F22" s="109"/>
    </row>
    <row r="23" spans="1:7" x14ac:dyDescent="0.35">
      <c r="A23" s="100">
        <v>45324</v>
      </c>
      <c r="B23" s="88" t="s">
        <v>477</v>
      </c>
      <c r="C23" s="79" t="s">
        <v>477</v>
      </c>
      <c r="D23" s="108">
        <v>1300</v>
      </c>
      <c r="E23" s="81">
        <f t="shared" si="0"/>
        <v>11200</v>
      </c>
      <c r="F23" s="109"/>
    </row>
    <row r="24" spans="1:7" x14ac:dyDescent="0.35">
      <c r="A24" s="107">
        <v>45331</v>
      </c>
      <c r="B24" s="88" t="s">
        <v>626</v>
      </c>
      <c r="C24" s="79" t="s">
        <v>626</v>
      </c>
      <c r="D24" s="108">
        <v>2000</v>
      </c>
      <c r="E24" s="81">
        <f t="shared" si="0"/>
        <v>13200</v>
      </c>
      <c r="F24" s="109"/>
    </row>
    <row r="25" spans="1:7" x14ac:dyDescent="0.35">
      <c r="A25" s="107">
        <v>45356</v>
      </c>
      <c r="B25" s="88" t="s">
        <v>580</v>
      </c>
      <c r="C25" s="79" t="s">
        <v>580</v>
      </c>
      <c r="D25" s="108">
        <v>1300</v>
      </c>
      <c r="E25" s="81">
        <f t="shared" si="0"/>
        <v>14500</v>
      </c>
      <c r="F25" s="109"/>
    </row>
    <row r="26" spans="1:7" s="112" customFormat="1" x14ac:dyDescent="0.35">
      <c r="A26" s="107">
        <v>45369</v>
      </c>
      <c r="B26" s="88" t="s">
        <v>456</v>
      </c>
      <c r="C26" s="79" t="s">
        <v>456</v>
      </c>
      <c r="D26" s="108">
        <v>2600</v>
      </c>
      <c r="E26" s="81">
        <f t="shared" si="0"/>
        <v>17100</v>
      </c>
      <c r="F26" s="110"/>
      <c r="G26" s="111"/>
    </row>
    <row r="27" spans="1:7" x14ac:dyDescent="0.35">
      <c r="A27" s="100">
        <v>45377</v>
      </c>
      <c r="B27" s="88" t="s">
        <v>549</v>
      </c>
      <c r="C27" s="79" t="s">
        <v>550</v>
      </c>
      <c r="D27" s="108">
        <v>2000</v>
      </c>
      <c r="E27" s="81">
        <f t="shared" si="0"/>
        <v>19100</v>
      </c>
      <c r="F27" s="109"/>
    </row>
    <row r="28" spans="1:7" x14ac:dyDescent="0.35">
      <c r="A28" s="100">
        <v>45384</v>
      </c>
      <c r="B28" s="88" t="s">
        <v>478</v>
      </c>
      <c r="C28" s="79" t="s">
        <v>478</v>
      </c>
      <c r="D28" s="108">
        <v>1300</v>
      </c>
      <c r="E28" s="81">
        <f t="shared" si="0"/>
        <v>20400</v>
      </c>
      <c r="F28" s="109"/>
    </row>
    <row r="29" spans="1:7" x14ac:dyDescent="0.35">
      <c r="A29" s="107">
        <v>45386</v>
      </c>
      <c r="B29" s="88" t="s">
        <v>115</v>
      </c>
      <c r="C29" s="79" t="s">
        <v>115</v>
      </c>
      <c r="D29" s="108">
        <v>2600</v>
      </c>
      <c r="E29" s="81">
        <f t="shared" si="0"/>
        <v>23000</v>
      </c>
      <c r="F29" s="109"/>
    </row>
    <row r="30" spans="1:7" x14ac:dyDescent="0.35">
      <c r="A30" s="107">
        <v>45387</v>
      </c>
      <c r="B30" s="88" t="s">
        <v>444</v>
      </c>
      <c r="C30" s="79" t="s">
        <v>495</v>
      </c>
      <c r="D30" s="108">
        <v>2600</v>
      </c>
      <c r="E30" s="81">
        <f t="shared" si="0"/>
        <v>25600</v>
      </c>
      <c r="F30" s="109"/>
    </row>
    <row r="31" spans="1:7" x14ac:dyDescent="0.35">
      <c r="A31" s="100">
        <v>45390</v>
      </c>
      <c r="B31" s="88" t="s">
        <v>473</v>
      </c>
      <c r="C31" s="79" t="s">
        <v>473</v>
      </c>
      <c r="D31" s="108">
        <v>2000</v>
      </c>
      <c r="E31" s="81">
        <f t="shared" si="0"/>
        <v>27600</v>
      </c>
      <c r="F31" s="109"/>
    </row>
    <row r="32" spans="1:7" x14ac:dyDescent="0.35">
      <c r="A32" s="100">
        <v>45391</v>
      </c>
      <c r="B32" s="88" t="s">
        <v>449</v>
      </c>
      <c r="C32" s="79" t="s">
        <v>494</v>
      </c>
      <c r="D32" s="108">
        <v>2600</v>
      </c>
      <c r="E32" s="81">
        <f t="shared" si="0"/>
        <v>30200</v>
      </c>
      <c r="F32" s="109"/>
    </row>
    <row r="33" spans="1:6" x14ac:dyDescent="0.35">
      <c r="A33" s="107">
        <v>45391</v>
      </c>
      <c r="B33" s="88" t="s">
        <v>459</v>
      </c>
      <c r="C33" s="79" t="s">
        <v>459</v>
      </c>
      <c r="D33" s="108">
        <v>2600</v>
      </c>
      <c r="E33" s="81">
        <f t="shared" si="0"/>
        <v>32800</v>
      </c>
      <c r="F33" s="109"/>
    </row>
    <row r="34" spans="1:6" x14ac:dyDescent="0.35">
      <c r="A34" s="100">
        <v>45392</v>
      </c>
      <c r="B34" s="88" t="s">
        <v>457</v>
      </c>
      <c r="C34" s="79" t="s">
        <v>457</v>
      </c>
      <c r="D34" s="108">
        <v>2600</v>
      </c>
      <c r="E34" s="81">
        <f t="shared" si="0"/>
        <v>35400</v>
      </c>
      <c r="F34" s="109"/>
    </row>
    <row r="35" spans="1:6" x14ac:dyDescent="0.35">
      <c r="A35" s="107">
        <v>45393</v>
      </c>
      <c r="B35" s="88" t="s">
        <v>447</v>
      </c>
      <c r="C35" s="79" t="s">
        <v>447</v>
      </c>
      <c r="D35" s="113">
        <v>2000</v>
      </c>
      <c r="E35" s="81">
        <f t="shared" si="0"/>
        <v>37400</v>
      </c>
      <c r="F35" s="109"/>
    </row>
    <row r="36" spans="1:6" x14ac:dyDescent="0.35">
      <c r="A36" s="100">
        <v>45393</v>
      </c>
      <c r="B36" s="88" t="s">
        <v>479</v>
      </c>
      <c r="C36" s="79" t="s">
        <v>479</v>
      </c>
      <c r="D36" s="108">
        <v>1300</v>
      </c>
      <c r="E36" s="81">
        <f t="shared" si="0"/>
        <v>38700</v>
      </c>
      <c r="F36" s="109"/>
    </row>
    <row r="37" spans="1:6" x14ac:dyDescent="0.35">
      <c r="A37" s="100">
        <v>45393</v>
      </c>
      <c r="B37" s="88" t="s">
        <v>483</v>
      </c>
      <c r="C37" s="79" t="s">
        <v>483</v>
      </c>
      <c r="D37" s="108">
        <v>1300</v>
      </c>
      <c r="E37" s="81">
        <f t="shared" si="0"/>
        <v>40000</v>
      </c>
      <c r="F37" s="109"/>
    </row>
    <row r="38" spans="1:6" x14ac:dyDescent="0.35">
      <c r="A38" s="107">
        <v>45394</v>
      </c>
      <c r="B38" s="88" t="s">
        <v>443</v>
      </c>
      <c r="C38" s="79" t="s">
        <v>443</v>
      </c>
      <c r="D38" s="108">
        <v>2600</v>
      </c>
      <c r="E38" s="81">
        <f t="shared" si="0"/>
        <v>42600</v>
      </c>
      <c r="F38" s="109"/>
    </row>
    <row r="39" spans="1:6" x14ac:dyDescent="0.35">
      <c r="A39" s="107">
        <v>45394</v>
      </c>
      <c r="B39" s="88" t="s">
        <v>445</v>
      </c>
      <c r="C39" s="79" t="s">
        <v>445</v>
      </c>
      <c r="D39" s="108">
        <v>2600</v>
      </c>
      <c r="E39" s="81">
        <f t="shared" si="0"/>
        <v>45200</v>
      </c>
      <c r="F39" s="109"/>
    </row>
    <row r="40" spans="1:6" x14ac:dyDescent="0.35">
      <c r="A40" s="107">
        <v>45394</v>
      </c>
      <c r="B40" s="88" t="s">
        <v>448</v>
      </c>
      <c r="C40" s="79" t="s">
        <v>448</v>
      </c>
      <c r="D40" s="108">
        <v>2600</v>
      </c>
      <c r="E40" s="81">
        <f t="shared" si="0"/>
        <v>47800</v>
      </c>
      <c r="F40" s="109"/>
    </row>
    <row r="41" spans="1:6" x14ac:dyDescent="0.35">
      <c r="A41" s="107">
        <v>45394</v>
      </c>
      <c r="B41" s="88" t="s">
        <v>458</v>
      </c>
      <c r="C41" s="79" t="s">
        <v>458</v>
      </c>
      <c r="D41" s="108">
        <v>2600</v>
      </c>
      <c r="E41" s="81">
        <f t="shared" si="0"/>
        <v>50400</v>
      </c>
      <c r="F41" s="109"/>
    </row>
    <row r="42" spans="1:6" x14ac:dyDescent="0.35">
      <c r="A42" s="107">
        <v>45397</v>
      </c>
      <c r="B42" s="88" t="s">
        <v>446</v>
      </c>
      <c r="C42" s="79" t="s">
        <v>446</v>
      </c>
      <c r="D42" s="108">
        <v>2600</v>
      </c>
      <c r="E42" s="81">
        <f t="shared" si="0"/>
        <v>53000</v>
      </c>
      <c r="F42" s="109"/>
    </row>
    <row r="43" spans="1:6" x14ac:dyDescent="0.35">
      <c r="A43" s="107">
        <v>45397</v>
      </c>
      <c r="B43" s="88" t="s">
        <v>123</v>
      </c>
      <c r="C43" s="79" t="s">
        <v>123</v>
      </c>
      <c r="D43" s="108">
        <v>2600</v>
      </c>
      <c r="E43" s="81">
        <f t="shared" si="0"/>
        <v>55600</v>
      </c>
      <c r="F43" s="109"/>
    </row>
    <row r="44" spans="1:6" x14ac:dyDescent="0.35">
      <c r="A44" s="100">
        <v>45397</v>
      </c>
      <c r="B44" s="88" t="s">
        <v>140</v>
      </c>
      <c r="C44" s="79" t="s">
        <v>140</v>
      </c>
      <c r="D44" s="108">
        <v>1300</v>
      </c>
      <c r="E44" s="81">
        <f t="shared" si="0"/>
        <v>56900</v>
      </c>
      <c r="F44" s="109"/>
    </row>
    <row r="45" spans="1:6" x14ac:dyDescent="0.35">
      <c r="A45" s="100">
        <v>45397</v>
      </c>
      <c r="B45" s="88" t="s">
        <v>470</v>
      </c>
      <c r="C45" s="79" t="s">
        <v>470</v>
      </c>
      <c r="D45" s="108">
        <v>1300</v>
      </c>
      <c r="E45" s="81">
        <f t="shared" si="0"/>
        <v>58200</v>
      </c>
      <c r="F45" s="109"/>
    </row>
    <row r="46" spans="1:6" x14ac:dyDescent="0.35">
      <c r="A46" s="100">
        <v>45397</v>
      </c>
      <c r="B46" s="88" t="s">
        <v>472</v>
      </c>
      <c r="C46" s="79" t="s">
        <v>472</v>
      </c>
      <c r="D46" s="108">
        <v>1300</v>
      </c>
      <c r="E46" s="81">
        <f t="shared" si="0"/>
        <v>59500</v>
      </c>
      <c r="F46" s="109"/>
    </row>
    <row r="47" spans="1:6" x14ac:dyDescent="0.35">
      <c r="A47" s="100">
        <v>45397</v>
      </c>
      <c r="B47" s="88" t="s">
        <v>480</v>
      </c>
      <c r="C47" s="79" t="s">
        <v>480</v>
      </c>
      <c r="D47" s="108">
        <v>1300</v>
      </c>
      <c r="E47" s="81">
        <f t="shared" si="0"/>
        <v>60800</v>
      </c>
      <c r="F47" s="109"/>
    </row>
    <row r="48" spans="1:6" x14ac:dyDescent="0.35">
      <c r="A48" s="100">
        <v>45397</v>
      </c>
      <c r="B48" s="88" t="s">
        <v>481</v>
      </c>
      <c r="C48" s="79" t="s">
        <v>481</v>
      </c>
      <c r="D48" s="108">
        <v>1300</v>
      </c>
      <c r="E48" s="81">
        <f t="shared" si="0"/>
        <v>62100</v>
      </c>
      <c r="F48" s="109"/>
    </row>
    <row r="49" spans="1:7" x14ac:dyDescent="0.35">
      <c r="A49" s="107">
        <v>45398</v>
      </c>
      <c r="B49" s="88" t="s">
        <v>450</v>
      </c>
      <c r="C49" s="79" t="s">
        <v>450</v>
      </c>
      <c r="D49" s="108">
        <v>2600</v>
      </c>
      <c r="E49" s="81">
        <f t="shared" si="0"/>
        <v>64700</v>
      </c>
      <c r="F49" s="109"/>
    </row>
    <row r="50" spans="1:7" x14ac:dyDescent="0.35">
      <c r="A50" s="100">
        <v>45398</v>
      </c>
      <c r="B50" s="88" t="s">
        <v>460</v>
      </c>
      <c r="C50" s="79" t="s">
        <v>460</v>
      </c>
      <c r="D50" s="108">
        <v>2600</v>
      </c>
      <c r="E50" s="81">
        <f t="shared" si="0"/>
        <v>67300</v>
      </c>
      <c r="F50" s="109"/>
    </row>
    <row r="51" spans="1:7" x14ac:dyDescent="0.35">
      <c r="A51" s="100">
        <v>45398</v>
      </c>
      <c r="B51" s="88" t="s">
        <v>461</v>
      </c>
      <c r="C51" s="79" t="s">
        <v>489</v>
      </c>
      <c r="D51" s="108">
        <v>2600</v>
      </c>
      <c r="E51" s="81">
        <f t="shared" si="0"/>
        <v>69900</v>
      </c>
      <c r="F51" s="109"/>
    </row>
    <row r="52" spans="1:7" x14ac:dyDescent="0.35">
      <c r="A52" s="107">
        <v>45398</v>
      </c>
      <c r="B52" s="88" t="s">
        <v>463</v>
      </c>
      <c r="C52" s="79" t="s">
        <v>463</v>
      </c>
      <c r="D52" s="108">
        <v>1300</v>
      </c>
      <c r="E52" s="81">
        <f t="shared" si="0"/>
        <v>71200</v>
      </c>
      <c r="F52" s="109"/>
    </row>
    <row r="53" spans="1:7" x14ac:dyDescent="0.35">
      <c r="A53" s="100">
        <v>45398</v>
      </c>
      <c r="B53" s="88" t="s">
        <v>471</v>
      </c>
      <c r="C53" s="79" t="s">
        <v>471</v>
      </c>
      <c r="D53" s="108">
        <v>1300</v>
      </c>
      <c r="E53" s="81">
        <f t="shared" si="0"/>
        <v>72500</v>
      </c>
      <c r="F53" s="109"/>
    </row>
    <row r="54" spans="1:7" x14ac:dyDescent="0.35">
      <c r="A54" s="100">
        <v>45399</v>
      </c>
      <c r="B54" s="114" t="s">
        <v>10</v>
      </c>
      <c r="C54" s="115" t="s">
        <v>10</v>
      </c>
      <c r="D54" s="108">
        <v>1500</v>
      </c>
      <c r="E54" s="81">
        <f t="shared" si="0"/>
        <v>74000</v>
      </c>
      <c r="F54" s="109"/>
    </row>
    <row r="55" spans="1:7" x14ac:dyDescent="0.35">
      <c r="A55" s="116">
        <v>45399</v>
      </c>
      <c r="B55" s="117" t="s">
        <v>451</v>
      </c>
      <c r="C55" s="118" t="s">
        <v>451</v>
      </c>
      <c r="D55" s="119">
        <v>1000</v>
      </c>
      <c r="E55" s="81">
        <f t="shared" si="0"/>
        <v>75000</v>
      </c>
      <c r="F55" s="109"/>
    </row>
    <row r="56" spans="1:7" x14ac:dyDescent="0.35">
      <c r="A56" s="107">
        <v>45399</v>
      </c>
      <c r="B56" s="88" t="s">
        <v>452</v>
      </c>
      <c r="C56" s="79" t="s">
        <v>488</v>
      </c>
      <c r="D56" s="108">
        <v>2600</v>
      </c>
      <c r="E56" s="81">
        <f t="shared" si="0"/>
        <v>77600</v>
      </c>
      <c r="F56" s="109"/>
    </row>
    <row r="57" spans="1:7" x14ac:dyDescent="0.35">
      <c r="A57" s="100">
        <v>45399</v>
      </c>
      <c r="B57" s="88" t="s">
        <v>462</v>
      </c>
      <c r="C57" s="79" t="s">
        <v>462</v>
      </c>
      <c r="D57" s="108">
        <v>2600</v>
      </c>
      <c r="E57" s="81">
        <f t="shared" si="0"/>
        <v>80200</v>
      </c>
      <c r="F57" s="109"/>
    </row>
    <row r="58" spans="1:7" s="112" customFormat="1" x14ac:dyDescent="0.35">
      <c r="A58" s="107">
        <v>45399</v>
      </c>
      <c r="B58" s="88" t="s">
        <v>464</v>
      </c>
      <c r="C58" s="79" t="s">
        <v>464</v>
      </c>
      <c r="D58" s="108">
        <v>1300</v>
      </c>
      <c r="E58" s="81">
        <f t="shared" si="0"/>
        <v>81500</v>
      </c>
      <c r="F58" s="110"/>
      <c r="G58" s="111"/>
    </row>
    <row r="59" spans="1:7" x14ac:dyDescent="0.35">
      <c r="A59" s="100">
        <v>45399</v>
      </c>
      <c r="B59" s="88" t="s">
        <v>203</v>
      </c>
      <c r="C59" s="79" t="s">
        <v>203</v>
      </c>
      <c r="D59" s="108">
        <v>1300</v>
      </c>
      <c r="E59" s="81">
        <f t="shared" si="0"/>
        <v>82800</v>
      </c>
      <c r="F59" s="109"/>
    </row>
    <row r="60" spans="1:7" x14ac:dyDescent="0.35">
      <c r="A60" s="107">
        <v>45400</v>
      </c>
      <c r="B60" s="88" t="s">
        <v>17</v>
      </c>
      <c r="C60" s="79" t="s">
        <v>17</v>
      </c>
      <c r="D60" s="108">
        <v>2500</v>
      </c>
      <c r="E60" s="81">
        <f t="shared" si="0"/>
        <v>85300</v>
      </c>
      <c r="F60" s="109"/>
    </row>
    <row r="61" spans="1:7" x14ac:dyDescent="0.35">
      <c r="A61" s="100">
        <v>45400</v>
      </c>
      <c r="B61" s="88" t="s">
        <v>172</v>
      </c>
      <c r="C61" s="79" t="s">
        <v>172</v>
      </c>
      <c r="D61" s="108">
        <v>500</v>
      </c>
      <c r="E61" s="81">
        <f t="shared" si="0"/>
        <v>85800</v>
      </c>
      <c r="F61" s="109"/>
    </row>
    <row r="62" spans="1:7" x14ac:dyDescent="0.35">
      <c r="A62" s="107">
        <v>45400</v>
      </c>
      <c r="B62" s="88" t="s">
        <v>213</v>
      </c>
      <c r="C62" s="79" t="s">
        <v>213</v>
      </c>
      <c r="D62" s="108">
        <v>1000</v>
      </c>
      <c r="E62" s="81">
        <f t="shared" si="0"/>
        <v>86800</v>
      </c>
      <c r="F62" s="109"/>
    </row>
    <row r="63" spans="1:7" x14ac:dyDescent="0.35">
      <c r="A63" s="100">
        <v>45401</v>
      </c>
      <c r="B63" s="88" t="s">
        <v>474</v>
      </c>
      <c r="C63" s="79" t="s">
        <v>474</v>
      </c>
      <c r="D63" s="108">
        <v>400</v>
      </c>
      <c r="E63" s="81">
        <f t="shared" si="0"/>
        <v>87200</v>
      </c>
      <c r="F63" s="109"/>
    </row>
    <row r="64" spans="1:7" x14ac:dyDescent="0.35">
      <c r="A64" s="100">
        <v>45404</v>
      </c>
      <c r="B64" s="88" t="s">
        <v>465</v>
      </c>
      <c r="C64" s="79" t="s">
        <v>465</v>
      </c>
      <c r="D64" s="108">
        <v>1300</v>
      </c>
      <c r="E64" s="81">
        <f t="shared" si="0"/>
        <v>88500</v>
      </c>
      <c r="F64" s="109"/>
    </row>
    <row r="65" spans="1:6" x14ac:dyDescent="0.35">
      <c r="A65" s="107">
        <v>45404</v>
      </c>
      <c r="B65" s="88" t="s">
        <v>466</v>
      </c>
      <c r="C65" s="79" t="s">
        <v>468</v>
      </c>
      <c r="D65" s="108">
        <v>2600</v>
      </c>
      <c r="E65" s="81">
        <f t="shared" si="0"/>
        <v>91100</v>
      </c>
      <c r="F65" s="109"/>
    </row>
    <row r="66" spans="1:6" x14ac:dyDescent="0.35">
      <c r="A66" s="100">
        <v>45404</v>
      </c>
      <c r="B66" s="88" t="s">
        <v>467</v>
      </c>
      <c r="C66" s="79" t="s">
        <v>467</v>
      </c>
      <c r="D66" s="108">
        <v>2600</v>
      </c>
      <c r="E66" s="81">
        <f t="shared" si="0"/>
        <v>93700</v>
      </c>
      <c r="F66" s="109"/>
    </row>
    <row r="67" spans="1:6" x14ac:dyDescent="0.35">
      <c r="A67" s="100">
        <v>45404</v>
      </c>
      <c r="B67" s="88" t="s">
        <v>158</v>
      </c>
      <c r="C67" s="79" t="s">
        <v>158</v>
      </c>
      <c r="D67" s="108">
        <v>1300</v>
      </c>
      <c r="E67" s="81">
        <f t="shared" si="0"/>
        <v>95000</v>
      </c>
      <c r="F67" s="109"/>
    </row>
    <row r="68" spans="1:6" x14ac:dyDescent="0.35">
      <c r="A68" s="100">
        <v>45404</v>
      </c>
      <c r="B68" s="88" t="s">
        <v>485</v>
      </c>
      <c r="C68" s="79" t="s">
        <v>486</v>
      </c>
      <c r="D68" s="108">
        <v>1300</v>
      </c>
      <c r="E68" s="81">
        <f t="shared" si="0"/>
        <v>96300</v>
      </c>
      <c r="F68" s="109"/>
    </row>
    <row r="69" spans="1:6" x14ac:dyDescent="0.35">
      <c r="A69" s="107">
        <v>45404</v>
      </c>
      <c r="B69" s="88" t="s">
        <v>132</v>
      </c>
      <c r="C69" s="79" t="s">
        <v>132</v>
      </c>
      <c r="D69" s="108">
        <v>2600</v>
      </c>
      <c r="E69" s="81">
        <f t="shared" si="0"/>
        <v>98900</v>
      </c>
      <c r="F69" s="109"/>
    </row>
    <row r="70" spans="1:6" x14ac:dyDescent="0.35">
      <c r="A70" s="100">
        <v>45404</v>
      </c>
      <c r="B70" s="88" t="s">
        <v>484</v>
      </c>
      <c r="C70" s="79" t="s">
        <v>484</v>
      </c>
      <c r="D70" s="108">
        <v>2500</v>
      </c>
      <c r="E70" s="81">
        <f t="shared" si="0"/>
        <v>101400</v>
      </c>
      <c r="F70" s="109"/>
    </row>
    <row r="71" spans="1:6" x14ac:dyDescent="0.35">
      <c r="A71" s="107">
        <v>45405</v>
      </c>
      <c r="B71" s="88" t="s">
        <v>482</v>
      </c>
      <c r="C71" s="79" t="s">
        <v>487</v>
      </c>
      <c r="D71" s="108">
        <v>1300</v>
      </c>
      <c r="E71" s="81">
        <f t="shared" si="0"/>
        <v>102700</v>
      </c>
      <c r="F71" s="109"/>
    </row>
    <row r="72" spans="1:6" x14ac:dyDescent="0.35">
      <c r="A72" s="100">
        <v>45405</v>
      </c>
      <c r="B72" s="88" t="s">
        <v>509</v>
      </c>
      <c r="C72" s="79" t="s">
        <v>509</v>
      </c>
      <c r="D72" s="108">
        <v>1300</v>
      </c>
      <c r="E72" s="81">
        <f t="shared" si="0"/>
        <v>104000</v>
      </c>
      <c r="F72" s="109"/>
    </row>
    <row r="73" spans="1:6" x14ac:dyDescent="0.35">
      <c r="A73" s="100">
        <v>45405</v>
      </c>
      <c r="B73" s="88" t="s">
        <v>51</v>
      </c>
      <c r="C73" s="79" t="s">
        <v>51</v>
      </c>
      <c r="D73" s="108">
        <v>2600</v>
      </c>
      <c r="E73" s="81">
        <f t="shared" si="0"/>
        <v>106600</v>
      </c>
      <c r="F73" s="109"/>
    </row>
    <row r="74" spans="1:6" x14ac:dyDescent="0.35">
      <c r="A74" s="100">
        <v>45405</v>
      </c>
      <c r="B74" s="88" t="s">
        <v>541</v>
      </c>
      <c r="C74" s="79" t="s">
        <v>542</v>
      </c>
      <c r="D74" s="108">
        <v>2600</v>
      </c>
      <c r="E74" s="81">
        <f t="shared" si="0"/>
        <v>109200</v>
      </c>
      <c r="F74" s="109"/>
    </row>
    <row r="75" spans="1:6" x14ac:dyDescent="0.35">
      <c r="A75" s="107">
        <v>45406</v>
      </c>
      <c r="B75" s="88" t="s">
        <v>497</v>
      </c>
      <c r="C75" s="79" t="s">
        <v>497</v>
      </c>
      <c r="D75" s="108">
        <v>2600</v>
      </c>
      <c r="E75" s="81">
        <f t="shared" si="0"/>
        <v>111800</v>
      </c>
      <c r="F75" s="109"/>
    </row>
    <row r="76" spans="1:6" x14ac:dyDescent="0.35">
      <c r="A76" s="107">
        <v>45406</v>
      </c>
      <c r="B76" s="88" t="s">
        <v>498</v>
      </c>
      <c r="C76" s="79" t="s">
        <v>498</v>
      </c>
      <c r="D76" s="108">
        <v>2600</v>
      </c>
      <c r="E76" s="81">
        <f t="shared" si="0"/>
        <v>114400</v>
      </c>
      <c r="F76" s="109"/>
    </row>
    <row r="77" spans="1:6" x14ac:dyDescent="0.35">
      <c r="A77" s="100">
        <v>45406</v>
      </c>
      <c r="B77" s="88" t="s">
        <v>504</v>
      </c>
      <c r="C77" s="87" t="s">
        <v>505</v>
      </c>
      <c r="D77" s="108">
        <v>1300</v>
      </c>
      <c r="E77" s="81">
        <f t="shared" si="0"/>
        <v>115700</v>
      </c>
      <c r="F77" s="109"/>
    </row>
    <row r="78" spans="1:6" x14ac:dyDescent="0.35">
      <c r="A78" s="100">
        <v>45406</v>
      </c>
      <c r="B78" s="88" t="s">
        <v>539</v>
      </c>
      <c r="C78" s="79" t="s">
        <v>540</v>
      </c>
      <c r="D78" s="108">
        <v>1300</v>
      </c>
      <c r="E78" s="81">
        <f t="shared" si="0"/>
        <v>117000</v>
      </c>
      <c r="F78" s="109"/>
    </row>
    <row r="79" spans="1:6" x14ac:dyDescent="0.35">
      <c r="A79" s="100">
        <v>45406</v>
      </c>
      <c r="B79" s="88" t="s">
        <v>588</v>
      </c>
      <c r="C79" s="79" t="s">
        <v>588</v>
      </c>
      <c r="D79" s="108">
        <v>2500</v>
      </c>
      <c r="E79" s="81">
        <f t="shared" si="0"/>
        <v>119500</v>
      </c>
      <c r="F79" s="109"/>
    </row>
    <row r="80" spans="1:6" x14ac:dyDescent="0.35">
      <c r="A80" s="100">
        <v>45406</v>
      </c>
      <c r="B80" s="88" t="s">
        <v>187</v>
      </c>
      <c r="C80" s="79" t="s">
        <v>187</v>
      </c>
      <c r="D80" s="108">
        <v>1300</v>
      </c>
      <c r="E80" s="81">
        <f t="shared" si="0"/>
        <v>120800</v>
      </c>
      <c r="F80" s="109"/>
    </row>
    <row r="81" spans="1:6" x14ac:dyDescent="0.35">
      <c r="A81" s="100">
        <v>45407</v>
      </c>
      <c r="B81" s="88" t="s">
        <v>228</v>
      </c>
      <c r="C81" s="79" t="s">
        <v>228</v>
      </c>
      <c r="D81" s="108">
        <v>1300</v>
      </c>
      <c r="E81" s="81">
        <f t="shared" si="0"/>
        <v>122100</v>
      </c>
      <c r="F81" s="109"/>
    </row>
    <row r="82" spans="1:6" x14ac:dyDescent="0.35">
      <c r="A82" s="100">
        <v>45408</v>
      </c>
      <c r="B82" s="88" t="s">
        <v>499</v>
      </c>
      <c r="C82" s="79" t="s">
        <v>499</v>
      </c>
      <c r="D82" s="108">
        <v>2600</v>
      </c>
      <c r="E82" s="81">
        <f t="shared" ref="E82:E145" si="1">D82+E81-F81</f>
        <v>124700</v>
      </c>
      <c r="F82" s="109"/>
    </row>
    <row r="83" spans="1:6" x14ac:dyDescent="0.35">
      <c r="A83" s="100">
        <v>45408</v>
      </c>
      <c r="B83" s="88" t="s">
        <v>510</v>
      </c>
      <c r="C83" s="79" t="s">
        <v>511</v>
      </c>
      <c r="D83" s="108">
        <v>1300</v>
      </c>
      <c r="E83" s="81">
        <f t="shared" si="1"/>
        <v>126000</v>
      </c>
      <c r="F83" s="109"/>
    </row>
    <row r="84" spans="1:6" x14ac:dyDescent="0.35">
      <c r="A84" s="100">
        <v>45408</v>
      </c>
      <c r="B84" s="88" t="s">
        <v>514</v>
      </c>
      <c r="C84" s="79" t="s">
        <v>514</v>
      </c>
      <c r="D84" s="108">
        <v>2600</v>
      </c>
      <c r="E84" s="81">
        <f t="shared" si="1"/>
        <v>128600</v>
      </c>
      <c r="F84" s="109"/>
    </row>
    <row r="85" spans="1:6" x14ac:dyDescent="0.35">
      <c r="A85" s="100">
        <v>45411</v>
      </c>
      <c r="B85" s="88" t="s">
        <v>506</v>
      </c>
      <c r="C85" s="87" t="s">
        <v>506</v>
      </c>
      <c r="D85" s="108">
        <v>2600</v>
      </c>
      <c r="E85" s="81">
        <f t="shared" si="1"/>
        <v>131200</v>
      </c>
      <c r="F85" s="109"/>
    </row>
    <row r="86" spans="1:6" x14ac:dyDescent="0.35">
      <c r="A86" s="116">
        <v>45411</v>
      </c>
      <c r="B86" s="117" t="s">
        <v>507</v>
      </c>
      <c r="C86" s="120" t="s">
        <v>508</v>
      </c>
      <c r="D86" s="119">
        <v>2000</v>
      </c>
      <c r="E86" s="81">
        <f t="shared" si="1"/>
        <v>133200</v>
      </c>
      <c r="F86" s="109"/>
    </row>
    <row r="87" spans="1:6" x14ac:dyDescent="0.35">
      <c r="A87" s="100">
        <v>45411</v>
      </c>
      <c r="B87" s="88" t="s">
        <v>512</v>
      </c>
      <c r="C87" s="79" t="s">
        <v>513</v>
      </c>
      <c r="D87" s="108">
        <v>2600</v>
      </c>
      <c r="E87" s="81">
        <f t="shared" si="1"/>
        <v>135800</v>
      </c>
      <c r="F87" s="109"/>
    </row>
    <row r="88" spans="1:6" x14ac:dyDescent="0.35">
      <c r="A88" s="100">
        <v>45411</v>
      </c>
      <c r="B88" s="88" t="s">
        <v>538</v>
      </c>
      <c r="C88" s="79" t="s">
        <v>538</v>
      </c>
      <c r="D88" s="108">
        <v>1300</v>
      </c>
      <c r="E88" s="81">
        <f t="shared" si="1"/>
        <v>137100</v>
      </c>
      <c r="F88" s="109"/>
    </row>
    <row r="89" spans="1:6" x14ac:dyDescent="0.35">
      <c r="A89" s="100">
        <v>45411</v>
      </c>
      <c r="B89" s="88" t="s">
        <v>148</v>
      </c>
      <c r="C89" s="79" t="s">
        <v>148</v>
      </c>
      <c r="D89" s="108">
        <v>1300</v>
      </c>
      <c r="E89" s="81">
        <f t="shared" si="1"/>
        <v>138400</v>
      </c>
      <c r="F89" s="109"/>
    </row>
    <row r="90" spans="1:6" x14ac:dyDescent="0.35">
      <c r="A90" s="100">
        <v>45412</v>
      </c>
      <c r="B90" s="88" t="s">
        <v>500</v>
      </c>
      <c r="C90" s="79" t="s">
        <v>501</v>
      </c>
      <c r="D90" s="108">
        <v>1500</v>
      </c>
      <c r="E90" s="81">
        <f t="shared" si="1"/>
        <v>139900</v>
      </c>
      <c r="F90" s="109"/>
    </row>
    <row r="91" spans="1:6" x14ac:dyDescent="0.35">
      <c r="A91" s="100">
        <v>45412</v>
      </c>
      <c r="B91" s="88" t="s">
        <v>502</v>
      </c>
      <c r="C91" s="87" t="s">
        <v>503</v>
      </c>
      <c r="D91" s="108">
        <v>2600</v>
      </c>
      <c r="E91" s="81">
        <f t="shared" si="1"/>
        <v>142500</v>
      </c>
      <c r="F91" s="109"/>
    </row>
    <row r="92" spans="1:6" x14ac:dyDescent="0.35">
      <c r="A92" s="100">
        <v>45412</v>
      </c>
      <c r="B92" s="88" t="s">
        <v>141</v>
      </c>
      <c r="C92" s="79" t="s">
        <v>141</v>
      </c>
      <c r="D92" s="108">
        <v>1300</v>
      </c>
      <c r="E92" s="81">
        <f t="shared" si="1"/>
        <v>143800</v>
      </c>
      <c r="F92" s="109"/>
    </row>
    <row r="93" spans="1:6" x14ac:dyDescent="0.35">
      <c r="A93" s="107">
        <v>45412</v>
      </c>
      <c r="B93" s="88" t="s">
        <v>536</v>
      </c>
      <c r="C93" s="79" t="s">
        <v>537</v>
      </c>
      <c r="D93" s="108">
        <v>2600</v>
      </c>
      <c r="E93" s="81">
        <f t="shared" si="1"/>
        <v>146400</v>
      </c>
      <c r="F93" s="109"/>
    </row>
    <row r="94" spans="1:6" x14ac:dyDescent="0.35">
      <c r="A94" s="107">
        <v>45412</v>
      </c>
      <c r="B94" s="88" t="s">
        <v>543</v>
      </c>
      <c r="C94" s="79" t="s">
        <v>544</v>
      </c>
      <c r="D94" s="108">
        <v>2600</v>
      </c>
      <c r="E94" s="81">
        <f t="shared" si="1"/>
        <v>149000</v>
      </c>
      <c r="F94" s="109"/>
    </row>
    <row r="95" spans="1:6" x14ac:dyDescent="0.35">
      <c r="A95" s="100">
        <v>45412</v>
      </c>
      <c r="B95" s="88" t="s">
        <v>547</v>
      </c>
      <c r="C95" s="79" t="s">
        <v>548</v>
      </c>
      <c r="D95" s="108">
        <v>1300</v>
      </c>
      <c r="E95" s="81">
        <f t="shared" si="1"/>
        <v>150300</v>
      </c>
      <c r="F95" s="109"/>
    </row>
    <row r="96" spans="1:6" x14ac:dyDescent="0.35">
      <c r="A96" s="100">
        <v>45412</v>
      </c>
      <c r="B96" s="88" t="s">
        <v>205</v>
      </c>
      <c r="C96" s="79" t="s">
        <v>205</v>
      </c>
      <c r="D96" s="108">
        <v>1300</v>
      </c>
      <c r="E96" s="81">
        <f t="shared" si="1"/>
        <v>151600</v>
      </c>
      <c r="F96" s="109"/>
    </row>
    <row r="97" spans="1:7" x14ac:dyDescent="0.35">
      <c r="A97" s="100">
        <v>45412</v>
      </c>
      <c r="B97" s="88" t="s">
        <v>617</v>
      </c>
      <c r="C97" s="79" t="s">
        <v>618</v>
      </c>
      <c r="D97" s="108">
        <v>1000</v>
      </c>
      <c r="E97" s="81">
        <f t="shared" si="1"/>
        <v>152600</v>
      </c>
      <c r="F97" s="109"/>
    </row>
    <row r="98" spans="1:7" x14ac:dyDescent="0.35">
      <c r="A98" s="100">
        <v>45414</v>
      </c>
      <c r="B98" s="88" t="s">
        <v>546</v>
      </c>
      <c r="C98" s="79" t="s">
        <v>546</v>
      </c>
      <c r="D98" s="108">
        <v>2600</v>
      </c>
      <c r="E98" s="81">
        <f t="shared" si="1"/>
        <v>155200</v>
      </c>
      <c r="F98" s="109"/>
    </row>
    <row r="99" spans="1:7" x14ac:dyDescent="0.35">
      <c r="A99" s="100">
        <v>45414</v>
      </c>
      <c r="B99" s="88" t="s">
        <v>553</v>
      </c>
      <c r="C99" s="79" t="s">
        <v>553</v>
      </c>
      <c r="D99" s="108">
        <v>2600</v>
      </c>
      <c r="E99" s="81">
        <f t="shared" si="1"/>
        <v>157800</v>
      </c>
      <c r="F99" s="109"/>
    </row>
    <row r="100" spans="1:7" x14ac:dyDescent="0.35">
      <c r="A100" s="100">
        <v>45414</v>
      </c>
      <c r="B100" s="88" t="s">
        <v>554</v>
      </c>
      <c r="C100" s="79" t="s">
        <v>554</v>
      </c>
      <c r="D100" s="108">
        <v>2600</v>
      </c>
      <c r="E100" s="81">
        <f t="shared" si="1"/>
        <v>160400</v>
      </c>
      <c r="F100" s="109"/>
    </row>
    <row r="101" spans="1:7" x14ac:dyDescent="0.35">
      <c r="A101" s="100">
        <v>45414</v>
      </c>
      <c r="B101" s="88" t="s">
        <v>78</v>
      </c>
      <c r="C101" s="79" t="s">
        <v>78</v>
      </c>
      <c r="D101" s="108">
        <v>2585</v>
      </c>
      <c r="E101" s="81">
        <f t="shared" si="1"/>
        <v>162985</v>
      </c>
      <c r="F101" s="109"/>
    </row>
    <row r="102" spans="1:7" x14ac:dyDescent="0.35">
      <c r="A102" s="100">
        <v>45414</v>
      </c>
      <c r="B102" s="88" t="s">
        <v>552</v>
      </c>
      <c r="C102" s="79" t="s">
        <v>552</v>
      </c>
      <c r="D102" s="108">
        <v>2600</v>
      </c>
      <c r="E102" s="81">
        <f t="shared" si="1"/>
        <v>165585</v>
      </c>
      <c r="F102" s="109"/>
    </row>
    <row r="103" spans="1:7" x14ac:dyDescent="0.35">
      <c r="A103" s="100">
        <v>45414</v>
      </c>
      <c r="B103" s="88" t="s">
        <v>556</v>
      </c>
      <c r="C103" s="79" t="s">
        <v>555</v>
      </c>
      <c r="D103" s="108">
        <v>2000</v>
      </c>
      <c r="E103" s="81">
        <f t="shared" si="1"/>
        <v>167585</v>
      </c>
      <c r="F103" s="109"/>
    </row>
    <row r="104" spans="1:7" x14ac:dyDescent="0.35">
      <c r="A104" s="107">
        <v>45414</v>
      </c>
      <c r="B104" s="88" t="s">
        <v>87</v>
      </c>
      <c r="C104" s="79" t="s">
        <v>557</v>
      </c>
      <c r="D104" s="108">
        <v>1000</v>
      </c>
      <c r="E104" s="81">
        <f t="shared" si="1"/>
        <v>168585</v>
      </c>
      <c r="F104" s="109"/>
    </row>
    <row r="105" spans="1:7" x14ac:dyDescent="0.35">
      <c r="A105" s="100">
        <v>45414</v>
      </c>
      <c r="B105" s="88" t="s">
        <v>591</v>
      </c>
      <c r="C105" s="79" t="s">
        <v>591</v>
      </c>
      <c r="D105" s="108">
        <v>1000</v>
      </c>
      <c r="E105" s="81">
        <f t="shared" si="1"/>
        <v>169585</v>
      </c>
      <c r="F105" s="109"/>
    </row>
    <row r="106" spans="1:7" x14ac:dyDescent="0.35">
      <c r="A106" s="107">
        <v>45415</v>
      </c>
      <c r="B106" s="88" t="s">
        <v>501</v>
      </c>
      <c r="C106" s="79" t="s">
        <v>501</v>
      </c>
      <c r="D106" s="108">
        <v>1100</v>
      </c>
      <c r="E106" s="81">
        <f t="shared" si="1"/>
        <v>170685</v>
      </c>
      <c r="F106" s="109"/>
    </row>
    <row r="107" spans="1:7" x14ac:dyDescent="0.35">
      <c r="A107" s="107">
        <v>45415</v>
      </c>
      <c r="B107" s="88" t="s">
        <v>558</v>
      </c>
      <c r="C107" s="79" t="s">
        <v>558</v>
      </c>
      <c r="D107" s="108">
        <v>1300</v>
      </c>
      <c r="E107" s="81">
        <f t="shared" si="1"/>
        <v>171985</v>
      </c>
      <c r="F107" s="109"/>
    </row>
    <row r="108" spans="1:7" x14ac:dyDescent="0.35">
      <c r="A108" s="100">
        <v>45415</v>
      </c>
      <c r="B108" s="88" t="s">
        <v>559</v>
      </c>
      <c r="C108" s="79" t="s">
        <v>560</v>
      </c>
      <c r="D108" s="108">
        <v>2600</v>
      </c>
      <c r="E108" s="81">
        <f t="shared" si="1"/>
        <v>174585</v>
      </c>
      <c r="F108" s="109"/>
    </row>
    <row r="109" spans="1:7" x14ac:dyDescent="0.35">
      <c r="A109" s="100">
        <v>45415</v>
      </c>
      <c r="B109" s="88" t="s">
        <v>624</v>
      </c>
      <c r="C109" s="79" t="s">
        <v>624</v>
      </c>
      <c r="D109" s="108">
        <v>1300</v>
      </c>
      <c r="E109" s="81">
        <f t="shared" si="1"/>
        <v>175885</v>
      </c>
      <c r="F109" s="109"/>
    </row>
    <row r="110" spans="1:7" x14ac:dyDescent="0.35">
      <c r="A110" s="100">
        <v>45418</v>
      </c>
      <c r="B110" s="88" t="s">
        <v>561</v>
      </c>
      <c r="C110" s="79" t="s">
        <v>561</v>
      </c>
      <c r="D110" s="108">
        <v>1300</v>
      </c>
      <c r="E110" s="81">
        <f t="shared" si="1"/>
        <v>177185</v>
      </c>
      <c r="F110" s="109"/>
    </row>
    <row r="111" spans="1:7" s="112" customFormat="1" x14ac:dyDescent="0.35">
      <c r="A111" s="100">
        <v>45418</v>
      </c>
      <c r="B111" s="88" t="s">
        <v>215</v>
      </c>
      <c r="C111" s="79" t="s">
        <v>562</v>
      </c>
      <c r="D111" s="108">
        <v>1300</v>
      </c>
      <c r="E111" s="81">
        <f t="shared" si="1"/>
        <v>178485</v>
      </c>
      <c r="F111" s="110"/>
      <c r="G111" s="111"/>
    </row>
    <row r="112" spans="1:7" x14ac:dyDescent="0.35">
      <c r="A112" s="100">
        <v>45418</v>
      </c>
      <c r="B112" s="88" t="s">
        <v>150</v>
      </c>
      <c r="C112" s="79" t="s">
        <v>150</v>
      </c>
      <c r="D112" s="108">
        <v>1300</v>
      </c>
      <c r="E112" s="81">
        <f t="shared" si="1"/>
        <v>179785</v>
      </c>
      <c r="F112" s="109"/>
    </row>
    <row r="113" spans="1:7" x14ac:dyDescent="0.35">
      <c r="A113" s="100">
        <v>45418</v>
      </c>
      <c r="B113" s="88" t="s">
        <v>184</v>
      </c>
      <c r="C113" s="79" t="s">
        <v>184</v>
      </c>
      <c r="D113" s="108">
        <v>1200</v>
      </c>
      <c r="E113" s="81">
        <f t="shared" si="1"/>
        <v>180985</v>
      </c>
      <c r="F113" s="109"/>
    </row>
    <row r="114" spans="1:7" x14ac:dyDescent="0.35">
      <c r="A114" s="100">
        <v>45418</v>
      </c>
      <c r="B114" s="88" t="s">
        <v>13</v>
      </c>
      <c r="C114" s="79" t="s">
        <v>13</v>
      </c>
      <c r="D114" s="108">
        <v>2600</v>
      </c>
      <c r="E114" s="81">
        <f t="shared" si="1"/>
        <v>183585</v>
      </c>
      <c r="F114" s="109"/>
    </row>
    <row r="115" spans="1:7" x14ac:dyDescent="0.35">
      <c r="A115" s="107">
        <v>45418</v>
      </c>
      <c r="B115" s="88" t="s">
        <v>484</v>
      </c>
      <c r="C115" s="79" t="s">
        <v>484</v>
      </c>
      <c r="D115" s="108">
        <v>100</v>
      </c>
      <c r="E115" s="81">
        <f t="shared" si="1"/>
        <v>183685</v>
      </c>
      <c r="F115" s="109"/>
    </row>
    <row r="116" spans="1:7" x14ac:dyDescent="0.35">
      <c r="A116" s="100">
        <v>45418</v>
      </c>
      <c r="B116" s="88" t="s">
        <v>101</v>
      </c>
      <c r="C116" s="79" t="s">
        <v>565</v>
      </c>
      <c r="D116" s="108">
        <v>2600</v>
      </c>
      <c r="E116" s="81">
        <f t="shared" si="1"/>
        <v>186285</v>
      </c>
      <c r="F116" s="109"/>
    </row>
    <row r="117" spans="1:7" x14ac:dyDescent="0.35">
      <c r="A117" s="100">
        <v>45418</v>
      </c>
      <c r="B117" s="88" t="s">
        <v>566</v>
      </c>
      <c r="C117" s="79" t="s">
        <v>566</v>
      </c>
      <c r="D117" s="108">
        <v>2600</v>
      </c>
      <c r="E117" s="81">
        <f t="shared" si="1"/>
        <v>188885</v>
      </c>
      <c r="F117" s="109"/>
    </row>
    <row r="118" spans="1:7" x14ac:dyDescent="0.35">
      <c r="A118" s="100">
        <v>45418</v>
      </c>
      <c r="B118" s="88" t="s">
        <v>567</v>
      </c>
      <c r="C118" s="79" t="s">
        <v>567</v>
      </c>
      <c r="D118" s="108">
        <v>1300</v>
      </c>
      <c r="E118" s="81">
        <f t="shared" si="1"/>
        <v>190185</v>
      </c>
      <c r="F118" s="109"/>
    </row>
    <row r="119" spans="1:7" x14ac:dyDescent="0.35">
      <c r="A119" s="100">
        <v>45418</v>
      </c>
      <c r="B119" s="88" t="s">
        <v>571</v>
      </c>
      <c r="C119" s="79" t="s">
        <v>572</v>
      </c>
      <c r="D119" s="108">
        <v>2600</v>
      </c>
      <c r="E119" s="81">
        <f t="shared" si="1"/>
        <v>192785</v>
      </c>
      <c r="F119" s="121"/>
    </row>
    <row r="120" spans="1:7" x14ac:dyDescent="0.35">
      <c r="A120" s="107">
        <v>45418</v>
      </c>
      <c r="B120" s="122" t="s">
        <v>231</v>
      </c>
      <c r="C120" s="123" t="s">
        <v>231</v>
      </c>
      <c r="D120" s="108">
        <v>1000</v>
      </c>
      <c r="E120" s="81">
        <f t="shared" si="1"/>
        <v>193785</v>
      </c>
      <c r="F120" s="109"/>
    </row>
    <row r="121" spans="1:7" x14ac:dyDescent="0.35">
      <c r="A121" s="100">
        <v>45418</v>
      </c>
      <c r="B121" s="88" t="s">
        <v>573</v>
      </c>
      <c r="C121" s="79" t="s">
        <v>573</v>
      </c>
      <c r="D121" s="108">
        <v>1000</v>
      </c>
      <c r="E121" s="81">
        <f t="shared" si="1"/>
        <v>194785</v>
      </c>
      <c r="F121" s="109"/>
    </row>
    <row r="122" spans="1:7" x14ac:dyDescent="0.35">
      <c r="A122" s="100">
        <v>45418</v>
      </c>
      <c r="B122" s="88" t="s">
        <v>574</v>
      </c>
      <c r="C122" s="79" t="s">
        <v>574</v>
      </c>
      <c r="D122" s="108">
        <v>1000</v>
      </c>
      <c r="E122" s="81">
        <f t="shared" si="1"/>
        <v>195785</v>
      </c>
      <c r="F122" s="109"/>
    </row>
    <row r="123" spans="1:7" x14ac:dyDescent="0.35">
      <c r="A123" s="107">
        <v>45418</v>
      </c>
      <c r="B123" s="88" t="s">
        <v>576</v>
      </c>
      <c r="C123" s="79" t="s">
        <v>576</v>
      </c>
      <c r="D123" s="108">
        <v>1100</v>
      </c>
      <c r="E123" s="81">
        <f t="shared" si="1"/>
        <v>196885</v>
      </c>
      <c r="F123" s="109"/>
    </row>
    <row r="124" spans="1:7" s="112" customFormat="1" x14ac:dyDescent="0.35">
      <c r="A124" s="100">
        <v>45418</v>
      </c>
      <c r="B124" s="88" t="s">
        <v>577</v>
      </c>
      <c r="C124" s="87" t="s">
        <v>577</v>
      </c>
      <c r="D124" s="108">
        <v>2000</v>
      </c>
      <c r="E124" s="81">
        <f t="shared" si="1"/>
        <v>198885</v>
      </c>
      <c r="F124" s="110"/>
      <c r="G124" s="111"/>
    </row>
    <row r="125" spans="1:7" x14ac:dyDescent="0.35">
      <c r="A125" s="100">
        <v>45418</v>
      </c>
      <c r="B125" s="88" t="s">
        <v>578</v>
      </c>
      <c r="C125" s="79" t="s">
        <v>578</v>
      </c>
      <c r="D125" s="108">
        <v>1000</v>
      </c>
      <c r="E125" s="81">
        <f t="shared" si="1"/>
        <v>199885</v>
      </c>
      <c r="F125" s="109"/>
    </row>
    <row r="126" spans="1:7" x14ac:dyDescent="0.35">
      <c r="A126" s="107">
        <v>45418</v>
      </c>
      <c r="B126" s="88" t="s">
        <v>579</v>
      </c>
      <c r="C126" s="79" t="s">
        <v>579</v>
      </c>
      <c r="D126" s="108">
        <v>1600</v>
      </c>
      <c r="E126" s="81">
        <f t="shared" si="1"/>
        <v>201485</v>
      </c>
      <c r="F126" s="109"/>
    </row>
    <row r="127" spans="1:7" x14ac:dyDescent="0.35">
      <c r="A127" s="116">
        <v>45418</v>
      </c>
      <c r="B127" s="117" t="s">
        <v>75</v>
      </c>
      <c r="C127" s="118" t="s">
        <v>75</v>
      </c>
      <c r="D127" s="119">
        <v>1600</v>
      </c>
      <c r="E127" s="81">
        <f t="shared" si="1"/>
        <v>203085</v>
      </c>
      <c r="F127" s="109"/>
    </row>
    <row r="128" spans="1:7" x14ac:dyDescent="0.35">
      <c r="A128" s="107">
        <v>45418</v>
      </c>
      <c r="B128" s="88" t="s">
        <v>98</v>
      </c>
      <c r="C128" s="79" t="s">
        <v>98</v>
      </c>
      <c r="D128" s="108">
        <v>2000</v>
      </c>
      <c r="E128" s="81">
        <f t="shared" si="1"/>
        <v>205085</v>
      </c>
      <c r="F128" s="109"/>
    </row>
    <row r="129" spans="1:6" x14ac:dyDescent="0.35">
      <c r="A129" s="100">
        <v>45418</v>
      </c>
      <c r="B129" s="88" t="s">
        <v>227</v>
      </c>
      <c r="C129" s="79" t="s">
        <v>227</v>
      </c>
      <c r="D129" s="108">
        <v>1000</v>
      </c>
      <c r="E129" s="81">
        <f t="shared" si="1"/>
        <v>206085</v>
      </c>
      <c r="F129" s="109"/>
    </row>
    <row r="130" spans="1:6" x14ac:dyDescent="0.35">
      <c r="A130" s="100">
        <v>45418</v>
      </c>
      <c r="B130" s="88" t="s">
        <v>581</v>
      </c>
      <c r="C130" s="79" t="s">
        <v>581</v>
      </c>
      <c r="D130" s="108">
        <v>1100</v>
      </c>
      <c r="E130" s="81">
        <f t="shared" si="1"/>
        <v>207185</v>
      </c>
      <c r="F130" s="109"/>
    </row>
    <row r="131" spans="1:6" x14ac:dyDescent="0.35">
      <c r="A131" s="107">
        <v>45418</v>
      </c>
      <c r="B131" s="88" t="s">
        <v>587</v>
      </c>
      <c r="C131" s="79" t="s">
        <v>587</v>
      </c>
      <c r="D131" s="108">
        <v>1300</v>
      </c>
      <c r="E131" s="81">
        <f t="shared" si="1"/>
        <v>208485</v>
      </c>
      <c r="F131" s="109"/>
    </row>
    <row r="132" spans="1:6" x14ac:dyDescent="0.35">
      <c r="A132" s="107">
        <v>45418</v>
      </c>
      <c r="B132" s="88" t="s">
        <v>589</v>
      </c>
      <c r="C132" s="79" t="s">
        <v>590</v>
      </c>
      <c r="D132" s="108">
        <v>1300</v>
      </c>
      <c r="E132" s="81">
        <f t="shared" si="1"/>
        <v>209785</v>
      </c>
      <c r="F132" s="109"/>
    </row>
    <row r="133" spans="1:6" x14ac:dyDescent="0.35">
      <c r="A133" s="107">
        <v>45418</v>
      </c>
      <c r="B133" s="88" t="s">
        <v>599</v>
      </c>
      <c r="C133" s="79" t="s">
        <v>599</v>
      </c>
      <c r="D133" s="108">
        <v>2600</v>
      </c>
      <c r="E133" s="81">
        <f t="shared" si="1"/>
        <v>212385</v>
      </c>
      <c r="F133" s="109"/>
    </row>
    <row r="134" spans="1:6" x14ac:dyDescent="0.35">
      <c r="A134" s="100">
        <v>45418</v>
      </c>
      <c r="B134" s="88" t="s">
        <v>602</v>
      </c>
      <c r="C134" s="79" t="s">
        <v>602</v>
      </c>
      <c r="D134" s="108">
        <v>2600</v>
      </c>
      <c r="E134" s="81">
        <f t="shared" si="1"/>
        <v>214985</v>
      </c>
      <c r="F134" s="109"/>
    </row>
    <row r="135" spans="1:6" x14ac:dyDescent="0.35">
      <c r="A135" s="100">
        <v>45418</v>
      </c>
      <c r="B135" s="88" t="s">
        <v>611</v>
      </c>
      <c r="C135" s="79" t="s">
        <v>612</v>
      </c>
      <c r="D135" s="108">
        <v>1300</v>
      </c>
      <c r="E135" s="81">
        <f t="shared" si="1"/>
        <v>216285</v>
      </c>
      <c r="F135" s="109"/>
    </row>
    <row r="136" spans="1:6" x14ac:dyDescent="0.35">
      <c r="A136" s="100">
        <v>45418</v>
      </c>
      <c r="B136" s="88" t="s">
        <v>92</v>
      </c>
      <c r="C136" s="79" t="s">
        <v>92</v>
      </c>
      <c r="D136" s="108">
        <v>2000</v>
      </c>
      <c r="E136" s="81">
        <f t="shared" si="1"/>
        <v>218285</v>
      </c>
      <c r="F136" s="109"/>
    </row>
    <row r="137" spans="1:6" x14ac:dyDescent="0.35">
      <c r="A137" s="100">
        <v>45418</v>
      </c>
      <c r="B137" s="88" t="s">
        <v>563</v>
      </c>
      <c r="C137" s="79" t="s">
        <v>564</v>
      </c>
      <c r="D137" s="108">
        <v>1300</v>
      </c>
      <c r="E137" s="81">
        <f t="shared" si="1"/>
        <v>219585</v>
      </c>
      <c r="F137" s="109"/>
    </row>
    <row r="138" spans="1:6" x14ac:dyDescent="0.35">
      <c r="A138" s="100">
        <v>45418</v>
      </c>
      <c r="B138" s="88" t="s">
        <v>649</v>
      </c>
      <c r="C138" s="87" t="s">
        <v>649</v>
      </c>
      <c r="D138" s="108">
        <v>1300</v>
      </c>
      <c r="E138" s="81">
        <f t="shared" si="1"/>
        <v>220885</v>
      </c>
      <c r="F138" s="109"/>
    </row>
    <row r="139" spans="1:6" x14ac:dyDescent="0.35">
      <c r="A139" s="100">
        <v>45419</v>
      </c>
      <c r="B139" s="88" t="s">
        <v>569</v>
      </c>
      <c r="C139" s="79" t="s">
        <v>568</v>
      </c>
      <c r="D139" s="108">
        <v>2600</v>
      </c>
      <c r="E139" s="81">
        <f t="shared" si="1"/>
        <v>223485</v>
      </c>
      <c r="F139" s="109"/>
    </row>
    <row r="140" spans="1:6" x14ac:dyDescent="0.35">
      <c r="A140" s="116">
        <v>45419</v>
      </c>
      <c r="B140" s="117" t="s">
        <v>570</v>
      </c>
      <c r="C140" s="118" t="s">
        <v>570</v>
      </c>
      <c r="D140" s="119">
        <v>2000</v>
      </c>
      <c r="E140" s="81">
        <f t="shared" si="1"/>
        <v>225485</v>
      </c>
      <c r="F140" s="109"/>
    </row>
    <row r="141" spans="1:6" x14ac:dyDescent="0.35">
      <c r="A141" s="100">
        <v>45419</v>
      </c>
      <c r="B141" s="88" t="s">
        <v>582</v>
      </c>
      <c r="C141" s="79" t="s">
        <v>583</v>
      </c>
      <c r="D141" s="108">
        <v>1300</v>
      </c>
      <c r="E141" s="81">
        <f t="shared" si="1"/>
        <v>226785</v>
      </c>
      <c r="F141" s="109"/>
    </row>
    <row r="142" spans="1:6" x14ac:dyDescent="0.35">
      <c r="A142" s="100">
        <v>45419</v>
      </c>
      <c r="B142" s="88" t="s">
        <v>184</v>
      </c>
      <c r="C142" s="79" t="s">
        <v>184</v>
      </c>
      <c r="D142" s="108">
        <v>100</v>
      </c>
      <c r="E142" s="81">
        <f t="shared" si="1"/>
        <v>226885</v>
      </c>
      <c r="F142" s="109"/>
    </row>
    <row r="143" spans="1:6" x14ac:dyDescent="0.35">
      <c r="A143" s="100">
        <v>45419</v>
      </c>
      <c r="B143" s="88" t="s">
        <v>584</v>
      </c>
      <c r="C143" s="79" t="s">
        <v>584</v>
      </c>
      <c r="D143" s="108">
        <v>1000</v>
      </c>
      <c r="E143" s="81">
        <f t="shared" si="1"/>
        <v>227885</v>
      </c>
      <c r="F143" s="109"/>
    </row>
    <row r="144" spans="1:6" x14ac:dyDescent="0.35">
      <c r="A144" s="100">
        <v>45419</v>
      </c>
      <c r="B144" s="88" t="s">
        <v>168</v>
      </c>
      <c r="C144" s="79" t="s">
        <v>168</v>
      </c>
      <c r="D144" s="108">
        <v>600</v>
      </c>
      <c r="E144" s="81">
        <f t="shared" si="1"/>
        <v>228485</v>
      </c>
      <c r="F144" s="109"/>
    </row>
    <row r="145" spans="1:7" x14ac:dyDescent="0.35">
      <c r="A145" s="100">
        <v>45419</v>
      </c>
      <c r="B145" s="88" t="s">
        <v>585</v>
      </c>
      <c r="C145" s="79" t="s">
        <v>585</v>
      </c>
      <c r="D145" s="108">
        <v>1800</v>
      </c>
      <c r="E145" s="81">
        <f t="shared" si="1"/>
        <v>230285</v>
      </c>
      <c r="F145" s="109"/>
    </row>
    <row r="146" spans="1:7" s="112" customFormat="1" x14ac:dyDescent="0.35">
      <c r="A146" s="100">
        <v>45419</v>
      </c>
      <c r="B146" s="88" t="s">
        <v>586</v>
      </c>
      <c r="C146" s="79" t="s">
        <v>586</v>
      </c>
      <c r="D146" s="108">
        <v>2000</v>
      </c>
      <c r="E146" s="81">
        <f t="shared" ref="E146:E209" si="2">D146+E145-F145</f>
        <v>232285</v>
      </c>
      <c r="F146" s="110"/>
      <c r="G146" s="111"/>
    </row>
    <row r="147" spans="1:7" x14ac:dyDescent="0.35">
      <c r="A147" s="100">
        <v>45419</v>
      </c>
      <c r="B147" s="88" t="s">
        <v>49</v>
      </c>
      <c r="C147" s="79" t="s">
        <v>49</v>
      </c>
      <c r="D147" s="108">
        <v>2000</v>
      </c>
      <c r="E147" s="81">
        <f t="shared" si="2"/>
        <v>234285</v>
      </c>
      <c r="F147" s="109"/>
    </row>
    <row r="148" spans="1:7" x14ac:dyDescent="0.35">
      <c r="A148" s="100">
        <v>45419</v>
      </c>
      <c r="B148" s="88" t="s">
        <v>592</v>
      </c>
      <c r="C148" s="79" t="s">
        <v>592</v>
      </c>
      <c r="D148" s="108">
        <v>1000</v>
      </c>
      <c r="E148" s="81">
        <f t="shared" si="2"/>
        <v>235285</v>
      </c>
      <c r="F148" s="109"/>
    </row>
    <row r="149" spans="1:7" x14ac:dyDescent="0.35">
      <c r="A149" s="100">
        <v>45419</v>
      </c>
      <c r="B149" s="88" t="s">
        <v>593</v>
      </c>
      <c r="C149" s="79" t="s">
        <v>593</v>
      </c>
      <c r="D149" s="108">
        <v>2000</v>
      </c>
      <c r="E149" s="81">
        <f t="shared" si="2"/>
        <v>237285</v>
      </c>
      <c r="F149" s="109"/>
    </row>
    <row r="150" spans="1:7" x14ac:dyDescent="0.35">
      <c r="A150" s="100">
        <v>45419</v>
      </c>
      <c r="B150" s="88" t="s">
        <v>598</v>
      </c>
      <c r="C150" s="79" t="s">
        <v>598</v>
      </c>
      <c r="D150" s="108">
        <v>2600</v>
      </c>
      <c r="E150" s="81">
        <f t="shared" si="2"/>
        <v>239885</v>
      </c>
      <c r="F150" s="109"/>
    </row>
    <row r="151" spans="1:7" x14ac:dyDescent="0.35">
      <c r="A151" s="100">
        <v>45419</v>
      </c>
      <c r="B151" s="88" t="s">
        <v>601</v>
      </c>
      <c r="C151" s="79" t="s">
        <v>601</v>
      </c>
      <c r="D151" s="108">
        <v>1300</v>
      </c>
      <c r="E151" s="81">
        <f t="shared" si="2"/>
        <v>241185</v>
      </c>
      <c r="F151" s="109"/>
    </row>
    <row r="152" spans="1:7" x14ac:dyDescent="0.35">
      <c r="A152" s="100">
        <v>45419</v>
      </c>
      <c r="B152" s="88" t="s">
        <v>179</v>
      </c>
      <c r="C152" s="79" t="s">
        <v>641</v>
      </c>
      <c r="D152" s="108">
        <v>1500</v>
      </c>
      <c r="E152" s="81">
        <f t="shared" si="2"/>
        <v>242685</v>
      </c>
      <c r="F152" s="109"/>
    </row>
    <row r="153" spans="1:7" x14ac:dyDescent="0.35">
      <c r="A153" s="100">
        <v>45420</v>
      </c>
      <c r="B153" s="88" t="s">
        <v>237</v>
      </c>
      <c r="C153" s="79" t="s">
        <v>600</v>
      </c>
      <c r="D153" s="108">
        <v>1600</v>
      </c>
      <c r="E153" s="81">
        <f t="shared" si="2"/>
        <v>244285</v>
      </c>
      <c r="F153" s="109"/>
    </row>
    <row r="154" spans="1:7" x14ac:dyDescent="0.35">
      <c r="A154" s="100">
        <v>45420</v>
      </c>
      <c r="B154" s="88" t="s">
        <v>617</v>
      </c>
      <c r="C154" s="79" t="s">
        <v>617</v>
      </c>
      <c r="D154" s="108">
        <v>800</v>
      </c>
      <c r="E154" s="81">
        <f t="shared" si="2"/>
        <v>245085</v>
      </c>
      <c r="F154" s="109"/>
    </row>
    <row r="155" spans="1:7" x14ac:dyDescent="0.35">
      <c r="A155" s="116">
        <v>45421</v>
      </c>
      <c r="B155" s="117" t="s">
        <v>603</v>
      </c>
      <c r="C155" s="118" t="s">
        <v>603</v>
      </c>
      <c r="D155" s="119">
        <v>2600</v>
      </c>
      <c r="E155" s="81">
        <f t="shared" si="2"/>
        <v>247685</v>
      </c>
      <c r="F155" s="109"/>
    </row>
    <row r="156" spans="1:7" x14ac:dyDescent="0.35">
      <c r="A156" s="107">
        <v>45421</v>
      </c>
      <c r="B156" s="88" t="s">
        <v>604</v>
      </c>
      <c r="C156" s="79" t="s">
        <v>604</v>
      </c>
      <c r="D156" s="108">
        <v>1500</v>
      </c>
      <c r="E156" s="81">
        <f t="shared" si="2"/>
        <v>249185</v>
      </c>
      <c r="F156" s="109"/>
    </row>
    <row r="157" spans="1:7" x14ac:dyDescent="0.35">
      <c r="A157" s="107">
        <v>45421</v>
      </c>
      <c r="B157" s="88" t="s">
        <v>243</v>
      </c>
      <c r="C157" s="79" t="s">
        <v>243</v>
      </c>
      <c r="D157" s="108">
        <v>300</v>
      </c>
      <c r="E157" s="81">
        <f t="shared" si="2"/>
        <v>249485</v>
      </c>
      <c r="F157" s="109"/>
    </row>
    <row r="158" spans="1:7" x14ac:dyDescent="0.35">
      <c r="A158" s="100">
        <v>45421</v>
      </c>
      <c r="B158" s="88" t="s">
        <v>605</v>
      </c>
      <c r="C158" s="79" t="s">
        <v>606</v>
      </c>
      <c r="D158" s="108">
        <v>1500</v>
      </c>
      <c r="E158" s="81">
        <f t="shared" si="2"/>
        <v>250985</v>
      </c>
      <c r="F158" s="109"/>
    </row>
    <row r="159" spans="1:7" x14ac:dyDescent="0.35">
      <c r="A159" s="100">
        <v>45421</v>
      </c>
      <c r="B159" s="88" t="s">
        <v>162</v>
      </c>
      <c r="C159" s="79" t="s">
        <v>162</v>
      </c>
      <c r="D159" s="108">
        <v>800</v>
      </c>
      <c r="E159" s="81">
        <f t="shared" si="2"/>
        <v>251785</v>
      </c>
      <c r="F159" s="109"/>
    </row>
    <row r="160" spans="1:7" x14ac:dyDescent="0.35">
      <c r="A160" s="107">
        <v>45421</v>
      </c>
      <c r="B160" s="88" t="s">
        <v>219</v>
      </c>
      <c r="C160" s="79" t="s">
        <v>219</v>
      </c>
      <c r="D160" s="108">
        <v>1000</v>
      </c>
      <c r="E160" s="81">
        <f t="shared" si="2"/>
        <v>252785</v>
      </c>
      <c r="F160" s="109"/>
    </row>
    <row r="161" spans="1:6" x14ac:dyDescent="0.35">
      <c r="A161" s="100">
        <v>45421</v>
      </c>
      <c r="B161" s="88" t="s">
        <v>577</v>
      </c>
      <c r="C161" s="79" t="s">
        <v>577</v>
      </c>
      <c r="D161" s="108">
        <v>400</v>
      </c>
      <c r="E161" s="81">
        <f t="shared" si="2"/>
        <v>253185</v>
      </c>
      <c r="F161" s="109"/>
    </row>
    <row r="162" spans="1:6" x14ac:dyDescent="0.35">
      <c r="A162" s="107">
        <v>45421</v>
      </c>
      <c r="B162" s="88" t="s">
        <v>607</v>
      </c>
      <c r="C162" s="79" t="s">
        <v>608</v>
      </c>
      <c r="D162" s="108">
        <v>2600</v>
      </c>
      <c r="E162" s="81">
        <f t="shared" si="2"/>
        <v>255785</v>
      </c>
      <c r="F162" s="109"/>
    </row>
    <row r="163" spans="1:6" x14ac:dyDescent="0.35">
      <c r="A163" s="107">
        <v>45421</v>
      </c>
      <c r="B163" s="88" t="s">
        <v>609</v>
      </c>
      <c r="C163" s="79" t="s">
        <v>609</v>
      </c>
      <c r="D163" s="108">
        <v>2000</v>
      </c>
      <c r="E163" s="81">
        <f t="shared" si="2"/>
        <v>257785</v>
      </c>
      <c r="F163" s="109"/>
    </row>
    <row r="164" spans="1:6" x14ac:dyDescent="0.35">
      <c r="A164" s="100">
        <v>45422</v>
      </c>
      <c r="B164" s="88" t="s">
        <v>118</v>
      </c>
      <c r="C164" s="79" t="s">
        <v>118</v>
      </c>
      <c r="D164" s="108">
        <v>2600</v>
      </c>
      <c r="E164" s="81">
        <f t="shared" si="2"/>
        <v>260385</v>
      </c>
      <c r="F164" s="109"/>
    </row>
    <row r="165" spans="1:6" x14ac:dyDescent="0.35">
      <c r="A165" s="107">
        <v>45422</v>
      </c>
      <c r="B165" s="88" t="s">
        <v>213</v>
      </c>
      <c r="C165" s="79" t="s">
        <v>213</v>
      </c>
      <c r="D165" s="108">
        <v>300</v>
      </c>
      <c r="E165" s="81">
        <f t="shared" si="2"/>
        <v>260685</v>
      </c>
      <c r="F165" s="109"/>
    </row>
    <row r="166" spans="1:6" x14ac:dyDescent="0.35">
      <c r="A166" s="107">
        <v>45423</v>
      </c>
      <c r="B166" s="88" t="s">
        <v>561</v>
      </c>
      <c r="C166" s="79" t="s">
        <v>561</v>
      </c>
      <c r="D166" s="108">
        <v>1000</v>
      </c>
      <c r="E166" s="81">
        <f t="shared" si="2"/>
        <v>261685</v>
      </c>
      <c r="F166" s="109"/>
    </row>
    <row r="167" spans="1:6" x14ac:dyDescent="0.35">
      <c r="A167" s="107">
        <v>45425</v>
      </c>
      <c r="B167" s="88" t="s">
        <v>613</v>
      </c>
      <c r="C167" s="79" t="s">
        <v>613</v>
      </c>
      <c r="D167" s="108">
        <v>2000</v>
      </c>
      <c r="E167" s="81">
        <f t="shared" si="2"/>
        <v>263685</v>
      </c>
      <c r="F167" s="109"/>
    </row>
    <row r="168" spans="1:6" x14ac:dyDescent="0.35">
      <c r="A168" s="100">
        <v>45425</v>
      </c>
      <c r="B168" s="88" t="s">
        <v>614</v>
      </c>
      <c r="C168" s="79" t="s">
        <v>614</v>
      </c>
      <c r="D168" s="108">
        <v>1300</v>
      </c>
      <c r="E168" s="81">
        <f t="shared" si="2"/>
        <v>264985</v>
      </c>
      <c r="F168" s="109"/>
    </row>
    <row r="169" spans="1:6" x14ac:dyDescent="0.35">
      <c r="A169" s="100">
        <v>45425</v>
      </c>
      <c r="B169" s="88" t="s">
        <v>615</v>
      </c>
      <c r="C169" s="79" t="s">
        <v>615</v>
      </c>
      <c r="D169" s="108">
        <v>1300</v>
      </c>
      <c r="E169" s="81">
        <f t="shared" si="2"/>
        <v>266285</v>
      </c>
      <c r="F169" s="109"/>
    </row>
    <row r="170" spans="1:6" x14ac:dyDescent="0.35">
      <c r="A170" s="100">
        <v>45425</v>
      </c>
      <c r="B170" s="88" t="s">
        <v>616</v>
      </c>
      <c r="C170" s="79" t="s">
        <v>616</v>
      </c>
      <c r="D170" s="108">
        <v>2600</v>
      </c>
      <c r="E170" s="81">
        <f t="shared" si="2"/>
        <v>268885</v>
      </c>
      <c r="F170" s="109"/>
    </row>
    <row r="171" spans="1:6" x14ac:dyDescent="0.35">
      <c r="A171" s="100">
        <v>45425</v>
      </c>
      <c r="B171" s="88" t="s">
        <v>619</v>
      </c>
      <c r="C171" s="79" t="s">
        <v>555</v>
      </c>
      <c r="D171" s="108">
        <v>600</v>
      </c>
      <c r="E171" s="81">
        <f t="shared" si="2"/>
        <v>269485</v>
      </c>
      <c r="F171" s="109"/>
    </row>
    <row r="172" spans="1:6" x14ac:dyDescent="0.35">
      <c r="A172" s="100">
        <v>45425</v>
      </c>
      <c r="B172" s="88" t="s">
        <v>143</v>
      </c>
      <c r="C172" s="79" t="s">
        <v>143</v>
      </c>
      <c r="D172" s="108">
        <v>1300</v>
      </c>
      <c r="E172" s="81">
        <f t="shared" si="2"/>
        <v>270785</v>
      </c>
      <c r="F172" s="109"/>
    </row>
    <row r="173" spans="1:6" x14ac:dyDescent="0.35">
      <c r="A173" s="100">
        <v>45426</v>
      </c>
      <c r="B173" s="88" t="s">
        <v>620</v>
      </c>
      <c r="C173" s="79" t="s">
        <v>620</v>
      </c>
      <c r="D173" s="108">
        <v>2600</v>
      </c>
      <c r="E173" s="81">
        <f t="shared" si="2"/>
        <v>273385</v>
      </c>
      <c r="F173" s="109"/>
    </row>
    <row r="174" spans="1:6" x14ac:dyDescent="0.35">
      <c r="A174" s="100">
        <v>45426</v>
      </c>
      <c r="B174" s="88" t="s">
        <v>199</v>
      </c>
      <c r="C174" s="79" t="s">
        <v>199</v>
      </c>
      <c r="D174" s="108">
        <v>1500</v>
      </c>
      <c r="E174" s="81">
        <f t="shared" si="2"/>
        <v>274885</v>
      </c>
      <c r="F174" s="109"/>
    </row>
    <row r="175" spans="1:6" x14ac:dyDescent="0.35">
      <c r="A175" s="100">
        <v>45426</v>
      </c>
      <c r="B175" s="88" t="s">
        <v>617</v>
      </c>
      <c r="C175" s="79" t="s">
        <v>617</v>
      </c>
      <c r="D175" s="108">
        <v>800</v>
      </c>
      <c r="E175" s="81">
        <f t="shared" si="2"/>
        <v>275685</v>
      </c>
      <c r="F175" s="109"/>
    </row>
    <row r="176" spans="1:6" x14ac:dyDescent="0.35">
      <c r="A176" s="107">
        <v>45426</v>
      </c>
      <c r="B176" s="88" t="s">
        <v>42</v>
      </c>
      <c r="C176" s="79" t="s">
        <v>42</v>
      </c>
      <c r="D176" s="108">
        <v>2600</v>
      </c>
      <c r="E176" s="81">
        <f t="shared" si="2"/>
        <v>278285</v>
      </c>
      <c r="F176" s="109"/>
    </row>
    <row r="177" spans="1:7" x14ac:dyDescent="0.35">
      <c r="A177" s="107">
        <v>45426</v>
      </c>
      <c r="B177" s="88" t="s">
        <v>635</v>
      </c>
      <c r="C177" s="79" t="s">
        <v>635</v>
      </c>
      <c r="D177" s="108">
        <v>2700</v>
      </c>
      <c r="E177" s="81">
        <f t="shared" si="2"/>
        <v>280985</v>
      </c>
      <c r="F177" s="109"/>
    </row>
    <row r="178" spans="1:7" x14ac:dyDescent="0.35">
      <c r="A178" s="100">
        <v>45426</v>
      </c>
      <c r="B178" s="88" t="s">
        <v>636</v>
      </c>
      <c r="C178" s="79" t="s">
        <v>636</v>
      </c>
      <c r="D178" s="108">
        <v>2600</v>
      </c>
      <c r="E178" s="81">
        <f t="shared" si="2"/>
        <v>283585</v>
      </c>
      <c r="F178" s="109"/>
    </row>
    <row r="179" spans="1:7" x14ac:dyDescent="0.35">
      <c r="A179" s="107">
        <v>45428</v>
      </c>
      <c r="B179" s="88" t="s">
        <v>622</v>
      </c>
      <c r="C179" s="79" t="s">
        <v>622</v>
      </c>
      <c r="D179" s="108">
        <v>1300</v>
      </c>
      <c r="E179" s="81">
        <f t="shared" si="2"/>
        <v>284885</v>
      </c>
      <c r="F179" s="109"/>
    </row>
    <row r="180" spans="1:7" x14ac:dyDescent="0.35">
      <c r="A180" s="116">
        <v>45428</v>
      </c>
      <c r="B180" s="117" t="s">
        <v>240</v>
      </c>
      <c r="C180" s="118" t="s">
        <v>240</v>
      </c>
      <c r="D180" s="119">
        <v>1300</v>
      </c>
      <c r="E180" s="81">
        <f t="shared" si="2"/>
        <v>286185</v>
      </c>
      <c r="F180" s="109"/>
    </row>
    <row r="181" spans="1:7" x14ac:dyDescent="0.35">
      <c r="A181" s="100">
        <v>45428</v>
      </c>
      <c r="B181" s="88" t="s">
        <v>623</v>
      </c>
      <c r="C181" s="87" t="s">
        <v>623</v>
      </c>
      <c r="D181" s="108">
        <v>1300</v>
      </c>
      <c r="E181" s="81">
        <f t="shared" si="2"/>
        <v>287485</v>
      </c>
      <c r="F181" s="109"/>
    </row>
    <row r="182" spans="1:7" s="112" customFormat="1" x14ac:dyDescent="0.35">
      <c r="A182" s="100">
        <v>45428</v>
      </c>
      <c r="B182" s="88" t="s">
        <v>227</v>
      </c>
      <c r="C182" s="79" t="s">
        <v>227</v>
      </c>
      <c r="D182" s="108">
        <v>500</v>
      </c>
      <c r="E182" s="81">
        <f t="shared" si="2"/>
        <v>287985</v>
      </c>
      <c r="F182" s="110"/>
      <c r="G182" s="111"/>
    </row>
    <row r="183" spans="1:7" x14ac:dyDescent="0.35">
      <c r="A183" s="100">
        <v>45428</v>
      </c>
      <c r="B183" s="88" t="s">
        <v>625</v>
      </c>
      <c r="C183" s="79" t="s">
        <v>625</v>
      </c>
      <c r="D183" s="108">
        <v>1500</v>
      </c>
      <c r="E183" s="81">
        <f t="shared" si="2"/>
        <v>289485</v>
      </c>
      <c r="F183" s="109"/>
    </row>
    <row r="184" spans="1:7" x14ac:dyDescent="0.35">
      <c r="A184" s="100">
        <v>45429</v>
      </c>
      <c r="B184" s="88" t="s">
        <v>621</v>
      </c>
      <c r="C184" s="79" t="s">
        <v>621</v>
      </c>
      <c r="D184" s="108">
        <v>1300</v>
      </c>
      <c r="E184" s="81">
        <f t="shared" si="2"/>
        <v>290785</v>
      </c>
      <c r="F184" s="109"/>
    </row>
    <row r="185" spans="1:7" x14ac:dyDescent="0.35">
      <c r="A185" s="100">
        <v>45429</v>
      </c>
      <c r="B185" s="88" t="s">
        <v>637</v>
      </c>
      <c r="C185" s="79" t="s">
        <v>638</v>
      </c>
      <c r="D185" s="108">
        <v>1300</v>
      </c>
      <c r="E185" s="81">
        <f t="shared" si="2"/>
        <v>292085</v>
      </c>
      <c r="F185" s="109"/>
    </row>
    <row r="186" spans="1:7" x14ac:dyDescent="0.35">
      <c r="A186" s="107">
        <v>45432</v>
      </c>
      <c r="B186" s="88" t="s">
        <v>591</v>
      </c>
      <c r="C186" s="79" t="s">
        <v>591</v>
      </c>
      <c r="D186" s="108">
        <v>300</v>
      </c>
      <c r="E186" s="81">
        <f t="shared" si="2"/>
        <v>292385</v>
      </c>
      <c r="F186" s="109"/>
    </row>
    <row r="187" spans="1:7" x14ac:dyDescent="0.35">
      <c r="A187" s="100">
        <v>45432</v>
      </c>
      <c r="B187" s="88" t="s">
        <v>95</v>
      </c>
      <c r="C187" s="124" t="s">
        <v>95</v>
      </c>
      <c r="D187" s="108">
        <v>2500</v>
      </c>
      <c r="E187" s="81">
        <f t="shared" si="2"/>
        <v>294885</v>
      </c>
      <c r="F187" s="109"/>
    </row>
    <row r="188" spans="1:7" x14ac:dyDescent="0.35">
      <c r="A188" s="100">
        <v>45432</v>
      </c>
      <c r="B188" s="88" t="s">
        <v>642</v>
      </c>
      <c r="C188" s="87" t="s">
        <v>643</v>
      </c>
      <c r="D188" s="108">
        <v>1300</v>
      </c>
      <c r="E188" s="81">
        <f t="shared" si="2"/>
        <v>296185</v>
      </c>
      <c r="F188" s="109"/>
    </row>
    <row r="189" spans="1:7" x14ac:dyDescent="0.35">
      <c r="A189" s="100">
        <v>45432</v>
      </c>
      <c r="B189" s="88" t="s">
        <v>645</v>
      </c>
      <c r="C189" s="87" t="s">
        <v>646</v>
      </c>
      <c r="D189" s="108">
        <v>1300</v>
      </c>
      <c r="E189" s="81">
        <f t="shared" si="2"/>
        <v>297485</v>
      </c>
      <c r="F189" s="109"/>
    </row>
    <row r="190" spans="1:7" x14ac:dyDescent="0.35">
      <c r="A190" s="107">
        <v>45432</v>
      </c>
      <c r="B190" s="88" t="s">
        <v>87</v>
      </c>
      <c r="C190" s="79" t="s">
        <v>87</v>
      </c>
      <c r="D190" s="108">
        <v>1000</v>
      </c>
      <c r="E190" s="81">
        <f t="shared" si="2"/>
        <v>298485</v>
      </c>
      <c r="F190" s="109"/>
    </row>
    <row r="191" spans="1:7" x14ac:dyDescent="0.35">
      <c r="A191" s="107">
        <v>45433</v>
      </c>
      <c r="B191" s="88" t="s">
        <v>168</v>
      </c>
      <c r="C191" s="79" t="s">
        <v>168</v>
      </c>
      <c r="D191" s="108">
        <v>700</v>
      </c>
      <c r="E191" s="81">
        <f t="shared" si="2"/>
        <v>299185</v>
      </c>
      <c r="F191" s="109"/>
    </row>
    <row r="192" spans="1:7" x14ac:dyDescent="0.35">
      <c r="A192" s="107">
        <v>45433</v>
      </c>
      <c r="B192" s="88" t="s">
        <v>172</v>
      </c>
      <c r="C192" s="79" t="s">
        <v>172</v>
      </c>
      <c r="D192" s="108">
        <v>300</v>
      </c>
      <c r="E192" s="81">
        <f t="shared" si="2"/>
        <v>299485</v>
      </c>
      <c r="F192" s="109"/>
    </row>
    <row r="193" spans="1:6" x14ac:dyDescent="0.35">
      <c r="A193" s="100">
        <v>45433</v>
      </c>
      <c r="B193" s="88" t="s">
        <v>650</v>
      </c>
      <c r="C193" s="87" t="s">
        <v>43</v>
      </c>
      <c r="D193" s="108">
        <v>2000</v>
      </c>
      <c r="E193" s="81">
        <f t="shared" si="2"/>
        <v>301485</v>
      </c>
      <c r="F193" s="109"/>
    </row>
    <row r="194" spans="1:6" x14ac:dyDescent="0.35">
      <c r="A194" s="100">
        <v>45433</v>
      </c>
      <c r="B194" s="88" t="s">
        <v>651</v>
      </c>
      <c r="C194" s="79" t="s">
        <v>651</v>
      </c>
      <c r="D194" s="108">
        <v>1600</v>
      </c>
      <c r="E194" s="81">
        <f t="shared" si="2"/>
        <v>303085</v>
      </c>
      <c r="F194" s="109"/>
    </row>
    <row r="195" spans="1:6" x14ac:dyDescent="0.35">
      <c r="A195" s="100">
        <v>45433</v>
      </c>
      <c r="B195" s="88" t="s">
        <v>652</v>
      </c>
      <c r="C195" s="79" t="s">
        <v>652</v>
      </c>
      <c r="D195" s="108">
        <v>2300</v>
      </c>
      <c r="E195" s="81">
        <f t="shared" si="2"/>
        <v>305385</v>
      </c>
      <c r="F195" s="109"/>
    </row>
    <row r="196" spans="1:6" x14ac:dyDescent="0.35">
      <c r="A196" s="100">
        <v>45433</v>
      </c>
      <c r="B196" s="88" t="s">
        <v>653</v>
      </c>
      <c r="C196" s="79" t="s">
        <v>653</v>
      </c>
      <c r="D196" s="108">
        <v>300</v>
      </c>
      <c r="E196" s="81">
        <f t="shared" si="2"/>
        <v>305685</v>
      </c>
      <c r="F196" s="109"/>
    </row>
    <row r="197" spans="1:6" x14ac:dyDescent="0.35">
      <c r="A197" s="107">
        <v>45433</v>
      </c>
      <c r="B197" s="122" t="s">
        <v>654</v>
      </c>
      <c r="C197" s="123" t="s">
        <v>654</v>
      </c>
      <c r="D197" s="108">
        <v>2200</v>
      </c>
      <c r="E197" s="81">
        <f t="shared" si="2"/>
        <v>307885</v>
      </c>
      <c r="F197" s="109"/>
    </row>
    <row r="198" spans="1:6" x14ac:dyDescent="0.35">
      <c r="A198" s="100">
        <v>45433</v>
      </c>
      <c r="B198" s="88" t="s">
        <v>655</v>
      </c>
      <c r="C198" s="79" t="s">
        <v>655</v>
      </c>
      <c r="D198" s="108">
        <v>1300</v>
      </c>
      <c r="E198" s="81">
        <f t="shared" si="2"/>
        <v>309185</v>
      </c>
      <c r="F198" s="109"/>
    </row>
    <row r="199" spans="1:6" x14ac:dyDescent="0.35">
      <c r="A199" s="100">
        <v>45433</v>
      </c>
      <c r="B199" s="88" t="s">
        <v>656</v>
      </c>
      <c r="C199" s="79" t="s">
        <v>656</v>
      </c>
      <c r="D199" s="108">
        <v>2600</v>
      </c>
      <c r="E199" s="81">
        <f t="shared" si="2"/>
        <v>311785</v>
      </c>
      <c r="F199" s="109"/>
    </row>
    <row r="200" spans="1:6" x14ac:dyDescent="0.35">
      <c r="A200" s="100">
        <v>45433</v>
      </c>
      <c r="B200" s="88" t="s">
        <v>657</v>
      </c>
      <c r="C200" s="79" t="s">
        <v>657</v>
      </c>
      <c r="D200" s="108">
        <v>2600</v>
      </c>
      <c r="E200" s="81">
        <f t="shared" si="2"/>
        <v>314385</v>
      </c>
      <c r="F200" s="109"/>
    </row>
    <row r="201" spans="1:6" x14ac:dyDescent="0.35">
      <c r="A201" s="107">
        <v>45434</v>
      </c>
      <c r="B201" s="88" t="s">
        <v>648</v>
      </c>
      <c r="C201" s="79" t="s">
        <v>648</v>
      </c>
      <c r="D201" s="108">
        <v>1300</v>
      </c>
      <c r="E201" s="81">
        <f t="shared" si="2"/>
        <v>315685</v>
      </c>
      <c r="F201" s="109"/>
    </row>
    <row r="202" spans="1:6" x14ac:dyDescent="0.35">
      <c r="A202" s="107">
        <v>45434</v>
      </c>
      <c r="B202" s="88" t="s">
        <v>660</v>
      </c>
      <c r="C202" s="79" t="s">
        <v>660</v>
      </c>
      <c r="D202" s="108">
        <v>2600</v>
      </c>
      <c r="E202" s="81">
        <f t="shared" si="2"/>
        <v>318285</v>
      </c>
      <c r="F202" s="109"/>
    </row>
    <row r="203" spans="1:6" x14ac:dyDescent="0.35">
      <c r="A203" s="107">
        <v>45434</v>
      </c>
      <c r="B203" s="88" t="s">
        <v>661</v>
      </c>
      <c r="C203" s="79" t="s">
        <v>661</v>
      </c>
      <c r="D203" s="108">
        <v>2000</v>
      </c>
      <c r="E203" s="81">
        <f t="shared" si="2"/>
        <v>320285</v>
      </c>
      <c r="F203" s="109"/>
    </row>
    <row r="204" spans="1:6" x14ac:dyDescent="0.35">
      <c r="A204" s="100">
        <v>45435</v>
      </c>
      <c r="B204" s="88" t="s">
        <v>652</v>
      </c>
      <c r="C204" s="79" t="s">
        <v>652</v>
      </c>
      <c r="D204" s="108">
        <v>300</v>
      </c>
      <c r="E204" s="81">
        <f t="shared" si="2"/>
        <v>320585</v>
      </c>
      <c r="F204" s="109"/>
    </row>
    <row r="205" spans="1:6" x14ac:dyDescent="0.35">
      <c r="A205" s="107">
        <v>45435</v>
      </c>
      <c r="B205" s="88" t="s">
        <v>662</v>
      </c>
      <c r="C205" s="79" t="s">
        <v>662</v>
      </c>
      <c r="D205" s="108">
        <v>1500</v>
      </c>
      <c r="E205" s="81">
        <f t="shared" si="2"/>
        <v>322085</v>
      </c>
      <c r="F205" s="109"/>
    </row>
    <row r="206" spans="1:6" x14ac:dyDescent="0.35">
      <c r="A206" s="100">
        <v>45435</v>
      </c>
      <c r="B206" s="88" t="s">
        <v>663</v>
      </c>
      <c r="C206" s="79" t="s">
        <v>663</v>
      </c>
      <c r="D206" s="108">
        <v>2600</v>
      </c>
      <c r="E206" s="81">
        <f t="shared" si="2"/>
        <v>324685</v>
      </c>
      <c r="F206" s="109"/>
    </row>
    <row r="207" spans="1:6" x14ac:dyDescent="0.35">
      <c r="A207" s="100">
        <v>45435</v>
      </c>
      <c r="B207" s="88" t="s">
        <v>664</v>
      </c>
      <c r="C207" s="79" t="s">
        <v>664</v>
      </c>
      <c r="D207" s="108">
        <v>1000</v>
      </c>
      <c r="E207" s="81">
        <f t="shared" si="2"/>
        <v>325685</v>
      </c>
      <c r="F207" s="109"/>
    </row>
    <row r="208" spans="1:6" x14ac:dyDescent="0.35">
      <c r="A208" s="100">
        <v>45435</v>
      </c>
      <c r="B208" s="88" t="s">
        <v>665</v>
      </c>
      <c r="C208" s="79" t="s">
        <v>665</v>
      </c>
      <c r="D208" s="108">
        <v>1300</v>
      </c>
      <c r="E208" s="81">
        <f t="shared" si="2"/>
        <v>326985</v>
      </c>
      <c r="F208" s="109"/>
    </row>
    <row r="209" spans="1:6" x14ac:dyDescent="0.35">
      <c r="A209" s="107">
        <v>45435</v>
      </c>
      <c r="B209" s="88" t="s">
        <v>666</v>
      </c>
      <c r="C209" s="79" t="s">
        <v>666</v>
      </c>
      <c r="D209" s="108">
        <v>2000</v>
      </c>
      <c r="E209" s="81">
        <f t="shared" si="2"/>
        <v>328985</v>
      </c>
      <c r="F209" s="109"/>
    </row>
    <row r="210" spans="1:6" x14ac:dyDescent="0.35">
      <c r="A210" s="100">
        <v>45435</v>
      </c>
      <c r="B210" s="88" t="s">
        <v>667</v>
      </c>
      <c r="C210" s="79" t="s">
        <v>667</v>
      </c>
      <c r="D210" s="108">
        <v>1260</v>
      </c>
      <c r="E210" s="81">
        <f t="shared" ref="E210:E273" si="3">D210+E209-F209</f>
        <v>330245</v>
      </c>
      <c r="F210" s="109"/>
    </row>
    <row r="211" spans="1:6" x14ac:dyDescent="0.35">
      <c r="A211" s="100">
        <v>45435</v>
      </c>
      <c r="B211" s="88" t="s">
        <v>668</v>
      </c>
      <c r="C211" s="79" t="s">
        <v>668</v>
      </c>
      <c r="D211" s="108">
        <v>1000</v>
      </c>
      <c r="E211" s="81">
        <f t="shared" si="3"/>
        <v>331245</v>
      </c>
      <c r="F211" s="109"/>
    </row>
    <row r="212" spans="1:6" x14ac:dyDescent="0.35">
      <c r="A212" s="100">
        <v>45435</v>
      </c>
      <c r="B212" s="88" t="s">
        <v>669</v>
      </c>
      <c r="C212" s="79" t="s">
        <v>669</v>
      </c>
      <c r="D212" s="108">
        <v>600</v>
      </c>
      <c r="E212" s="81">
        <f t="shared" si="3"/>
        <v>331845</v>
      </c>
      <c r="F212" s="109"/>
    </row>
    <row r="213" spans="1:6" x14ac:dyDescent="0.35">
      <c r="A213" s="100">
        <v>45434</v>
      </c>
      <c r="B213" s="71" t="s">
        <v>246</v>
      </c>
      <c r="C213" s="79" t="s">
        <v>246</v>
      </c>
      <c r="D213" s="108">
        <v>900</v>
      </c>
      <c r="E213" s="81">
        <f t="shared" si="3"/>
        <v>332745</v>
      </c>
      <c r="F213" s="109"/>
    </row>
    <row r="214" spans="1:6" x14ac:dyDescent="0.35">
      <c r="A214" s="100"/>
      <c r="B214" s="125"/>
      <c r="C214" s="126"/>
      <c r="D214" s="108"/>
      <c r="E214" s="81">
        <f t="shared" si="3"/>
        <v>332745</v>
      </c>
      <c r="F214" s="109"/>
    </row>
    <row r="215" spans="1:6" x14ac:dyDescent="0.35">
      <c r="A215" s="100"/>
      <c r="B215" s="88"/>
      <c r="D215" s="108"/>
      <c r="E215" s="81">
        <f t="shared" si="3"/>
        <v>332745</v>
      </c>
      <c r="F215" s="109"/>
    </row>
    <row r="216" spans="1:6" x14ac:dyDescent="0.35">
      <c r="A216" s="100"/>
      <c r="B216" s="88"/>
      <c r="D216" s="108"/>
      <c r="E216" s="81">
        <f t="shared" si="3"/>
        <v>332745</v>
      </c>
      <c r="F216" s="109"/>
    </row>
    <row r="217" spans="1:6" x14ac:dyDescent="0.35">
      <c r="A217" s="100"/>
      <c r="B217" s="88"/>
      <c r="D217" s="108"/>
      <c r="E217" s="81">
        <f t="shared" si="3"/>
        <v>332745</v>
      </c>
      <c r="F217" s="109"/>
    </row>
    <row r="218" spans="1:6" x14ac:dyDescent="0.35">
      <c r="A218" s="100"/>
      <c r="B218" s="88"/>
      <c r="D218" s="108"/>
      <c r="E218" s="81">
        <f t="shared" si="3"/>
        <v>332745</v>
      </c>
      <c r="F218" s="109"/>
    </row>
    <row r="219" spans="1:6" x14ac:dyDescent="0.35">
      <c r="A219" s="100"/>
      <c r="B219" s="88"/>
      <c r="D219" s="108"/>
      <c r="E219" s="81">
        <f t="shared" si="3"/>
        <v>332745</v>
      </c>
      <c r="F219" s="109"/>
    </row>
    <row r="220" spans="1:6" x14ac:dyDescent="0.35">
      <c r="A220" s="107"/>
      <c r="B220" s="88"/>
      <c r="D220" s="108"/>
      <c r="E220" s="81">
        <f t="shared" si="3"/>
        <v>332745</v>
      </c>
      <c r="F220" s="109"/>
    </row>
    <row r="221" spans="1:6" x14ac:dyDescent="0.35">
      <c r="A221" s="100"/>
      <c r="B221" s="88"/>
      <c r="D221" s="108"/>
      <c r="E221" s="81">
        <f t="shared" si="3"/>
        <v>332745</v>
      </c>
      <c r="F221" s="109"/>
    </row>
    <row r="222" spans="1:6" x14ac:dyDescent="0.35">
      <c r="A222" s="100"/>
      <c r="B222" s="88"/>
      <c r="D222" s="108"/>
      <c r="E222" s="81">
        <f t="shared" si="3"/>
        <v>332745</v>
      </c>
      <c r="F222" s="109"/>
    </row>
    <row r="223" spans="1:6" x14ac:dyDescent="0.35">
      <c r="A223" s="100"/>
      <c r="B223" s="88"/>
      <c r="D223" s="108"/>
      <c r="E223" s="81">
        <f t="shared" si="3"/>
        <v>332745</v>
      </c>
      <c r="F223" s="109"/>
    </row>
    <row r="224" spans="1:6" x14ac:dyDescent="0.35">
      <c r="A224" s="100"/>
      <c r="B224" s="88"/>
      <c r="D224" s="108"/>
      <c r="E224" s="81">
        <f t="shared" si="3"/>
        <v>332745</v>
      </c>
      <c r="F224" s="109"/>
    </row>
    <row r="225" spans="1:6" x14ac:dyDescent="0.35">
      <c r="A225" s="100"/>
      <c r="B225" s="88"/>
      <c r="D225" s="108"/>
      <c r="E225" s="81">
        <f t="shared" si="3"/>
        <v>332745</v>
      </c>
      <c r="F225" s="109"/>
    </row>
    <row r="226" spans="1:6" x14ac:dyDescent="0.35">
      <c r="A226" s="107"/>
      <c r="B226" s="117"/>
      <c r="C226" s="118"/>
      <c r="D226" s="108"/>
      <c r="E226" s="81">
        <f t="shared" si="3"/>
        <v>332745</v>
      </c>
      <c r="F226" s="109"/>
    </row>
    <row r="227" spans="1:6" x14ac:dyDescent="0.35">
      <c r="A227" s="100"/>
      <c r="B227" s="88"/>
      <c r="D227" s="108"/>
      <c r="E227" s="81">
        <f t="shared" si="3"/>
        <v>332745</v>
      </c>
      <c r="F227" s="109"/>
    </row>
    <row r="228" spans="1:6" x14ac:dyDescent="0.35">
      <c r="A228" s="100"/>
      <c r="B228" s="88"/>
      <c r="D228" s="108"/>
      <c r="E228" s="81">
        <f t="shared" si="3"/>
        <v>332745</v>
      </c>
      <c r="F228" s="109"/>
    </row>
    <row r="229" spans="1:6" x14ac:dyDescent="0.35">
      <c r="A229" s="107"/>
      <c r="B229" s="88"/>
      <c r="D229" s="108"/>
      <c r="E229" s="81">
        <f t="shared" si="3"/>
        <v>332745</v>
      </c>
      <c r="F229" s="109"/>
    </row>
    <row r="230" spans="1:6" x14ac:dyDescent="0.35">
      <c r="A230" s="100"/>
      <c r="B230" s="88"/>
      <c r="D230" s="108"/>
      <c r="E230" s="81">
        <f t="shared" si="3"/>
        <v>332745</v>
      </c>
      <c r="F230" s="109"/>
    </row>
    <row r="231" spans="1:6" x14ac:dyDescent="0.35">
      <c r="A231" s="100"/>
      <c r="B231" s="88"/>
      <c r="D231" s="108"/>
      <c r="E231" s="81">
        <f t="shared" si="3"/>
        <v>332745</v>
      </c>
      <c r="F231" s="109"/>
    </row>
    <row r="232" spans="1:6" x14ac:dyDescent="0.35">
      <c r="A232" s="107"/>
      <c r="B232" s="88"/>
      <c r="D232" s="108"/>
      <c r="E232" s="81">
        <f t="shared" si="3"/>
        <v>332745</v>
      </c>
      <c r="F232" s="109"/>
    </row>
    <row r="233" spans="1:6" x14ac:dyDescent="0.35">
      <c r="A233" s="100"/>
      <c r="B233" s="88"/>
      <c r="D233" s="108"/>
      <c r="E233" s="81">
        <f t="shared" si="3"/>
        <v>332745</v>
      </c>
      <c r="F233" s="109"/>
    </row>
    <row r="234" spans="1:6" x14ac:dyDescent="0.35">
      <c r="A234" s="100"/>
      <c r="B234" s="88"/>
      <c r="D234" s="108"/>
      <c r="E234" s="81">
        <f t="shared" si="3"/>
        <v>332745</v>
      </c>
      <c r="F234" s="109"/>
    </row>
    <row r="235" spans="1:6" x14ac:dyDescent="0.35">
      <c r="A235" s="100"/>
      <c r="B235" s="88"/>
      <c r="D235" s="108"/>
      <c r="E235" s="81">
        <f t="shared" si="3"/>
        <v>332745</v>
      </c>
      <c r="F235" s="109"/>
    </row>
    <row r="236" spans="1:6" x14ac:dyDescent="0.35">
      <c r="A236" s="100"/>
      <c r="B236" s="88"/>
      <c r="D236" s="108"/>
      <c r="E236" s="81">
        <f t="shared" si="3"/>
        <v>332745</v>
      </c>
      <c r="F236" s="109"/>
    </row>
    <row r="237" spans="1:6" x14ac:dyDescent="0.35">
      <c r="A237" s="100"/>
      <c r="B237" s="88"/>
      <c r="D237" s="108"/>
      <c r="E237" s="81">
        <f t="shared" si="3"/>
        <v>332745</v>
      </c>
      <c r="F237" s="109"/>
    </row>
    <row r="238" spans="1:6" x14ac:dyDescent="0.35">
      <c r="A238" s="107"/>
      <c r="B238" s="88"/>
      <c r="D238" s="108"/>
      <c r="E238" s="81">
        <f t="shared" si="3"/>
        <v>332745</v>
      </c>
      <c r="F238" s="109"/>
    </row>
    <row r="239" spans="1:6" x14ac:dyDescent="0.35">
      <c r="A239" s="107"/>
      <c r="B239" s="88"/>
      <c r="D239" s="108"/>
      <c r="E239" s="81">
        <f t="shared" si="3"/>
        <v>332745</v>
      </c>
      <c r="F239" s="109"/>
    </row>
    <row r="240" spans="1:6" x14ac:dyDescent="0.35">
      <c r="A240" s="107"/>
      <c r="B240" s="88"/>
      <c r="D240" s="108"/>
      <c r="E240" s="81">
        <f t="shared" si="3"/>
        <v>332745</v>
      </c>
      <c r="F240" s="109"/>
    </row>
    <row r="241" spans="1:9" x14ac:dyDescent="0.35">
      <c r="A241" s="107"/>
      <c r="B241" s="88"/>
      <c r="D241" s="108"/>
      <c r="E241" s="81">
        <f t="shared" si="3"/>
        <v>332745</v>
      </c>
      <c r="F241" s="109"/>
    </row>
    <row r="242" spans="1:9" x14ac:dyDescent="0.35">
      <c r="A242" s="107"/>
      <c r="B242" s="88"/>
      <c r="D242" s="108"/>
      <c r="E242" s="81">
        <f t="shared" si="3"/>
        <v>332745</v>
      </c>
      <c r="F242" s="109"/>
      <c r="I242" s="81">
        <f>E252-'[1]SECOND TERM SUMMARY REPORT'!H24</f>
        <v>-1004335</v>
      </c>
    </row>
    <row r="243" spans="1:9" x14ac:dyDescent="0.35">
      <c r="A243" s="107"/>
      <c r="B243" s="88"/>
      <c r="D243" s="108"/>
      <c r="E243" s="81">
        <f t="shared" si="3"/>
        <v>332745</v>
      </c>
      <c r="F243" s="109"/>
    </row>
    <row r="244" spans="1:9" x14ac:dyDescent="0.35">
      <c r="A244" s="107"/>
      <c r="B244" s="88"/>
      <c r="D244" s="108"/>
      <c r="E244" s="81">
        <f t="shared" si="3"/>
        <v>332745</v>
      </c>
      <c r="F244" s="109"/>
    </row>
    <row r="245" spans="1:9" x14ac:dyDescent="0.35">
      <c r="A245" s="107"/>
      <c r="B245" s="88"/>
      <c r="D245" s="108"/>
      <c r="E245" s="81">
        <f t="shared" si="3"/>
        <v>332745</v>
      </c>
      <c r="F245" s="109"/>
    </row>
    <row r="246" spans="1:9" x14ac:dyDescent="0.35">
      <c r="A246" s="107"/>
      <c r="B246" s="88"/>
      <c r="D246" s="108"/>
      <c r="E246" s="81">
        <f t="shared" si="3"/>
        <v>332745</v>
      </c>
      <c r="F246" s="109"/>
    </row>
    <row r="247" spans="1:9" x14ac:dyDescent="0.35">
      <c r="A247" s="107"/>
      <c r="B247" s="88"/>
      <c r="D247" s="108"/>
      <c r="E247" s="81">
        <f t="shared" si="3"/>
        <v>332745</v>
      </c>
      <c r="F247" s="109"/>
    </row>
    <row r="248" spans="1:9" x14ac:dyDescent="0.35">
      <c r="A248" s="107"/>
      <c r="B248" s="88"/>
      <c r="D248" s="108"/>
      <c r="E248" s="81">
        <f t="shared" si="3"/>
        <v>332745</v>
      </c>
      <c r="F248" s="109"/>
    </row>
    <row r="249" spans="1:9" x14ac:dyDescent="0.35">
      <c r="A249" s="107"/>
      <c r="B249" s="88"/>
      <c r="D249" s="108"/>
      <c r="E249" s="81">
        <f t="shared" si="3"/>
        <v>332745</v>
      </c>
      <c r="F249" s="109"/>
    </row>
    <row r="250" spans="1:9" x14ac:dyDescent="0.35">
      <c r="A250" s="107"/>
      <c r="B250" s="88"/>
      <c r="D250" s="108"/>
      <c r="E250" s="81">
        <f t="shared" si="3"/>
        <v>332745</v>
      </c>
      <c r="F250" s="109"/>
    </row>
    <row r="251" spans="1:9" x14ac:dyDescent="0.35">
      <c r="A251" s="107"/>
      <c r="B251" s="88"/>
      <c r="D251" s="108"/>
      <c r="E251" s="81">
        <f t="shared" si="3"/>
        <v>332745</v>
      </c>
      <c r="F251" s="109"/>
    </row>
    <row r="252" spans="1:9" x14ac:dyDescent="0.35">
      <c r="A252" s="107"/>
      <c r="B252" s="88"/>
      <c r="D252" s="108"/>
      <c r="E252" s="81">
        <f t="shared" si="3"/>
        <v>332745</v>
      </c>
      <c r="F252" s="109"/>
    </row>
    <row r="253" spans="1:9" x14ac:dyDescent="0.35">
      <c r="A253" s="107"/>
      <c r="B253" s="88"/>
      <c r="D253" s="108"/>
      <c r="E253" s="81">
        <f t="shared" si="3"/>
        <v>332745</v>
      </c>
      <c r="F253" s="109"/>
    </row>
    <row r="254" spans="1:9" x14ac:dyDescent="0.35">
      <c r="A254" s="107"/>
      <c r="B254" s="88"/>
      <c r="D254" s="108"/>
      <c r="E254" s="81">
        <f t="shared" si="3"/>
        <v>332745</v>
      </c>
      <c r="F254" s="109"/>
    </row>
    <row r="255" spans="1:9" x14ac:dyDescent="0.35">
      <c r="A255" s="107"/>
      <c r="B255" s="88"/>
      <c r="D255" s="108"/>
      <c r="E255" s="81">
        <f t="shared" si="3"/>
        <v>332745</v>
      </c>
      <c r="F255" s="109"/>
    </row>
    <row r="256" spans="1:9" x14ac:dyDescent="0.35">
      <c r="A256" s="107"/>
      <c r="B256" s="88"/>
      <c r="D256" s="108"/>
      <c r="E256" s="81">
        <f t="shared" si="3"/>
        <v>332745</v>
      </c>
      <c r="F256" s="109"/>
    </row>
    <row r="257" spans="1:6" x14ac:dyDescent="0.35">
      <c r="A257" s="107"/>
      <c r="B257" s="88"/>
      <c r="D257" s="108"/>
      <c r="E257" s="81">
        <f t="shared" si="3"/>
        <v>332745</v>
      </c>
      <c r="F257" s="109"/>
    </row>
    <row r="258" spans="1:6" x14ac:dyDescent="0.35">
      <c r="A258" s="107"/>
      <c r="B258" s="88"/>
      <c r="D258" s="108"/>
      <c r="E258" s="81">
        <f t="shared" si="3"/>
        <v>332745</v>
      </c>
      <c r="F258" s="109"/>
    </row>
    <row r="259" spans="1:6" x14ac:dyDescent="0.35">
      <c r="A259" s="107"/>
      <c r="B259" s="88"/>
      <c r="D259" s="108"/>
      <c r="E259" s="81">
        <f t="shared" si="3"/>
        <v>332745</v>
      </c>
      <c r="F259" s="109"/>
    </row>
    <row r="260" spans="1:6" x14ac:dyDescent="0.35">
      <c r="A260" s="107"/>
      <c r="B260" s="88"/>
      <c r="D260" s="108"/>
      <c r="E260" s="81">
        <f t="shared" si="3"/>
        <v>332745</v>
      </c>
      <c r="F260" s="109"/>
    </row>
    <row r="261" spans="1:6" x14ac:dyDescent="0.35">
      <c r="A261" s="107"/>
      <c r="B261" s="88"/>
      <c r="D261" s="108"/>
      <c r="E261" s="81">
        <f t="shared" si="3"/>
        <v>332745</v>
      </c>
      <c r="F261" s="109"/>
    </row>
    <row r="262" spans="1:6" x14ac:dyDescent="0.35">
      <c r="A262" s="107"/>
      <c r="B262" s="88"/>
      <c r="D262" s="108"/>
      <c r="E262" s="81">
        <f t="shared" si="3"/>
        <v>332745</v>
      </c>
      <c r="F262" s="109"/>
    </row>
    <row r="263" spans="1:6" x14ac:dyDescent="0.35">
      <c r="A263" s="107"/>
      <c r="B263" s="88"/>
      <c r="D263" s="108"/>
      <c r="E263" s="81">
        <f t="shared" si="3"/>
        <v>332745</v>
      </c>
      <c r="F263" s="109"/>
    </row>
    <row r="264" spans="1:6" x14ac:dyDescent="0.35">
      <c r="A264" s="107"/>
      <c r="B264" s="88"/>
      <c r="D264" s="108"/>
      <c r="E264" s="81">
        <f t="shared" si="3"/>
        <v>332745</v>
      </c>
      <c r="F264" s="109"/>
    </row>
    <row r="265" spans="1:6" x14ac:dyDescent="0.35">
      <c r="A265" s="107"/>
      <c r="B265" s="88"/>
      <c r="D265" s="108"/>
      <c r="E265" s="81">
        <f t="shared" si="3"/>
        <v>332745</v>
      </c>
      <c r="F265" s="109"/>
    </row>
    <row r="266" spans="1:6" x14ac:dyDescent="0.35">
      <c r="A266" s="107"/>
      <c r="B266" s="88"/>
      <c r="D266" s="108"/>
      <c r="E266" s="81">
        <f t="shared" si="3"/>
        <v>332745</v>
      </c>
      <c r="F266" s="109"/>
    </row>
    <row r="267" spans="1:6" x14ac:dyDescent="0.35">
      <c r="A267" s="107"/>
      <c r="B267" s="88"/>
      <c r="D267" s="108"/>
      <c r="E267" s="81">
        <f t="shared" si="3"/>
        <v>332745</v>
      </c>
      <c r="F267" s="109"/>
    </row>
    <row r="268" spans="1:6" x14ac:dyDescent="0.35">
      <c r="A268" s="107"/>
      <c r="B268" s="88"/>
      <c r="D268" s="108"/>
      <c r="E268" s="81">
        <f t="shared" si="3"/>
        <v>332745</v>
      </c>
      <c r="F268" s="109"/>
    </row>
    <row r="269" spans="1:6" x14ac:dyDescent="0.35">
      <c r="A269" s="107"/>
      <c r="B269" s="88"/>
      <c r="D269" s="108"/>
      <c r="E269" s="81">
        <f t="shared" si="3"/>
        <v>332745</v>
      </c>
      <c r="F269" s="109"/>
    </row>
    <row r="270" spans="1:6" x14ac:dyDescent="0.35">
      <c r="A270" s="107"/>
      <c r="B270" s="88"/>
      <c r="D270" s="108"/>
      <c r="E270" s="81">
        <f t="shared" si="3"/>
        <v>332745</v>
      </c>
      <c r="F270" s="109"/>
    </row>
    <row r="271" spans="1:6" x14ac:dyDescent="0.35">
      <c r="A271" s="107"/>
      <c r="B271" s="88"/>
      <c r="D271" s="108"/>
      <c r="E271" s="81">
        <f t="shared" si="3"/>
        <v>332745</v>
      </c>
      <c r="F271" s="109"/>
    </row>
    <row r="272" spans="1:6" x14ac:dyDescent="0.35">
      <c r="A272" s="107"/>
      <c r="B272" s="88"/>
      <c r="D272" s="108"/>
      <c r="E272" s="81">
        <f t="shared" si="3"/>
        <v>332745</v>
      </c>
      <c r="F272" s="109"/>
    </row>
    <row r="273" spans="1:6" x14ac:dyDescent="0.35">
      <c r="A273" s="107"/>
      <c r="B273" s="88"/>
      <c r="D273" s="108"/>
      <c r="E273" s="81">
        <f t="shared" si="3"/>
        <v>332745</v>
      </c>
      <c r="F273" s="109"/>
    </row>
    <row r="274" spans="1:6" x14ac:dyDescent="0.35">
      <c r="A274" s="107"/>
      <c r="B274" s="88"/>
      <c r="D274" s="108"/>
      <c r="E274" s="81">
        <f t="shared" ref="E274:E276" si="4">D274+E273-F273</f>
        <v>332745</v>
      </c>
      <c r="F274" s="109"/>
    </row>
    <row r="275" spans="1:6" x14ac:dyDescent="0.35">
      <c r="A275" s="107"/>
      <c r="B275" s="88"/>
      <c r="D275" s="108"/>
      <c r="E275" s="81">
        <f t="shared" si="4"/>
        <v>332745</v>
      </c>
      <c r="F275" s="109"/>
    </row>
    <row r="276" spans="1:6" x14ac:dyDescent="0.35">
      <c r="A276" s="107"/>
      <c r="B276" s="127"/>
      <c r="D276" s="108"/>
      <c r="E276" s="81">
        <f t="shared" si="4"/>
        <v>332745</v>
      </c>
      <c r="F276" s="109"/>
    </row>
    <row r="277" spans="1:6" ht="28.5" thickBot="1" x14ac:dyDescent="0.7">
      <c r="A277" s="128"/>
      <c r="B277" s="129"/>
      <c r="C277" s="129"/>
      <c r="D277" s="130"/>
      <c r="E277" s="131">
        <f t="shared" ref="E277" si="5">D277+E276-F276</f>
        <v>332745</v>
      </c>
      <c r="F277" s="130"/>
    </row>
    <row r="278" spans="1:6" ht="24" thickTop="1" x14ac:dyDescent="0.35"/>
    <row r="279" spans="1:6" x14ac:dyDescent="0.35">
      <c r="E279" s="81"/>
      <c r="F279" s="81"/>
    </row>
    <row r="280" spans="1:6" x14ac:dyDescent="0.35">
      <c r="E280" s="81"/>
    </row>
    <row r="281" spans="1:6" x14ac:dyDescent="0.35">
      <c r="D281" s="132"/>
      <c r="E281" s="81"/>
    </row>
    <row r="282" spans="1:6" x14ac:dyDescent="0.35">
      <c r="E282" s="81"/>
    </row>
    <row r="284" spans="1:6" x14ac:dyDescent="0.35">
      <c r="E284" s="81"/>
    </row>
  </sheetData>
  <sortState ref="A17:D208">
    <sortCondition ref="A17:A208"/>
  </sortState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L24"/>
  <sheetViews>
    <sheetView workbookViewId="0">
      <selection activeCell="M12" sqref="M12"/>
    </sheetView>
  </sheetViews>
  <sheetFormatPr defaultRowHeight="15" x14ac:dyDescent="0.25"/>
  <cols>
    <col min="4" max="4" width="12.140625" customWidth="1"/>
    <col min="5" max="5" width="29" customWidth="1"/>
    <col min="6" max="6" width="14.28515625" style="2" customWidth="1"/>
    <col min="7" max="7" width="19.140625" style="2" customWidth="1"/>
    <col min="8" max="8" width="19.28515625" customWidth="1"/>
    <col min="9" max="9" width="14" customWidth="1"/>
    <col min="10" max="10" width="19.140625" customWidth="1"/>
  </cols>
  <sheetData>
    <row r="1" spans="2:12" ht="36.75" thickTop="1" x14ac:dyDescent="0.55000000000000004">
      <c r="C1" s="451"/>
      <c r="D1" s="16"/>
      <c r="E1" s="409" t="s">
        <v>633</v>
      </c>
      <c r="F1" s="409"/>
      <c r="G1" s="409"/>
      <c r="H1" s="409"/>
      <c r="I1" s="409"/>
      <c r="J1" s="17"/>
      <c r="K1" s="7"/>
    </row>
    <row r="2" spans="2:12" ht="33" customHeight="1" x14ac:dyDescent="0.5">
      <c r="C2" s="451"/>
      <c r="D2" s="528" t="s">
        <v>517</v>
      </c>
      <c r="E2" s="529"/>
      <c r="F2" s="529"/>
      <c r="G2" s="529"/>
      <c r="H2" s="529"/>
      <c r="I2" s="529"/>
      <c r="J2" s="530"/>
      <c r="K2" s="531"/>
      <c r="L2" s="7"/>
    </row>
    <row r="3" spans="2:12" s="4" customFormat="1" ht="21" x14ac:dyDescent="0.35">
      <c r="C3" s="520"/>
      <c r="D3" s="5"/>
      <c r="E3" s="5"/>
      <c r="F3" s="535"/>
      <c r="G3" s="535"/>
      <c r="H3" s="5"/>
      <c r="I3" s="5"/>
      <c r="J3" s="520"/>
      <c r="K3" s="5"/>
      <c r="L3" s="5"/>
    </row>
    <row r="4" spans="2:12" ht="34.5" thickBot="1" x14ac:dyDescent="0.55000000000000004">
      <c r="D4" s="532" t="s">
        <v>517</v>
      </c>
      <c r="E4" s="533"/>
      <c r="F4" s="533"/>
      <c r="G4" s="533"/>
      <c r="H4" s="533"/>
      <c r="I4" s="533"/>
      <c r="J4" s="534"/>
      <c r="K4" s="7"/>
    </row>
    <row r="5" spans="2:12" s="4" customFormat="1" ht="22.5" thickTop="1" thickBot="1" x14ac:dyDescent="0.4">
      <c r="D5" s="18" t="s">
        <v>280</v>
      </c>
      <c r="E5" s="20" t="s">
        <v>271</v>
      </c>
      <c r="F5" s="21" t="s">
        <v>255</v>
      </c>
      <c r="G5" s="20" t="s">
        <v>281</v>
      </c>
      <c r="H5" s="22" t="s">
        <v>282</v>
      </c>
      <c r="I5" s="23" t="s">
        <v>518</v>
      </c>
      <c r="J5" s="18" t="s">
        <v>519</v>
      </c>
      <c r="L5" s="5"/>
    </row>
    <row r="6" spans="2:12" ht="24.75" thickTop="1" thickBot="1" x14ac:dyDescent="0.4">
      <c r="D6" s="18"/>
      <c r="E6" s="29"/>
      <c r="F6" s="25"/>
      <c r="G6" s="1"/>
      <c r="H6" s="26" t="s">
        <v>262</v>
      </c>
      <c r="I6" s="27" t="s">
        <v>262</v>
      </c>
      <c r="J6" s="28" t="s">
        <v>262</v>
      </c>
      <c r="L6" s="7"/>
    </row>
    <row r="7" spans="2:12" ht="24.75" thickTop="1" thickBot="1" x14ac:dyDescent="0.4">
      <c r="D7" s="29"/>
      <c r="E7" s="24" t="s">
        <v>275</v>
      </c>
      <c r="F7" s="25"/>
      <c r="G7" s="30"/>
      <c r="H7" s="31"/>
      <c r="I7" s="32"/>
      <c r="J7" s="33">
        <v>0</v>
      </c>
      <c r="K7" s="450"/>
    </row>
    <row r="8" spans="2:12" s="4" customFormat="1" ht="21.75" thickTop="1" x14ac:dyDescent="0.35">
      <c r="D8" s="15" t="s">
        <v>520</v>
      </c>
      <c r="E8" s="34"/>
      <c r="F8" s="522"/>
      <c r="G8" s="527" t="s">
        <v>671</v>
      </c>
      <c r="H8" s="39"/>
      <c r="I8" s="36"/>
      <c r="J8" s="35">
        <f>J7+H8-I8</f>
        <v>0</v>
      </c>
    </row>
    <row r="9" spans="2:12" s="4" customFormat="1" ht="21" x14ac:dyDescent="0.35">
      <c r="D9" s="3" t="s">
        <v>522</v>
      </c>
      <c r="E9" s="37"/>
      <c r="F9" s="523"/>
      <c r="G9" s="527" t="s">
        <v>671</v>
      </c>
      <c r="H9" s="39"/>
      <c r="I9" s="40"/>
      <c r="J9" s="41">
        <f t="shared" ref="J9:J22" si="0">J8+H9-I9</f>
        <v>0</v>
      </c>
    </row>
    <row r="10" spans="2:12" s="4" customFormat="1" ht="21" x14ac:dyDescent="0.35">
      <c r="D10" s="14" t="s">
        <v>523</v>
      </c>
      <c r="E10" s="37"/>
      <c r="F10" s="42"/>
      <c r="G10" s="527" t="s">
        <v>671</v>
      </c>
      <c r="H10" s="39"/>
      <c r="I10" s="36"/>
      <c r="J10" s="35">
        <f t="shared" si="0"/>
        <v>0</v>
      </c>
    </row>
    <row r="11" spans="2:12" s="4" customFormat="1" ht="21" x14ac:dyDescent="0.35">
      <c r="B11" s="5"/>
      <c r="D11" s="14" t="s">
        <v>524</v>
      </c>
      <c r="E11" s="43"/>
      <c r="F11" s="42"/>
      <c r="G11" s="527" t="s">
        <v>671</v>
      </c>
      <c r="H11" s="39"/>
      <c r="I11" s="36"/>
      <c r="J11" s="35">
        <f t="shared" si="0"/>
        <v>0</v>
      </c>
    </row>
    <row r="12" spans="2:12" s="4" customFormat="1" ht="21" x14ac:dyDescent="0.35">
      <c r="B12" s="5"/>
      <c r="D12" s="14" t="s">
        <v>525</v>
      </c>
      <c r="E12" s="43"/>
      <c r="F12" s="42"/>
      <c r="G12" s="527" t="s">
        <v>671</v>
      </c>
      <c r="H12" s="39"/>
      <c r="I12" s="36"/>
      <c r="J12" s="35">
        <f t="shared" si="0"/>
        <v>0</v>
      </c>
    </row>
    <row r="13" spans="2:12" s="4" customFormat="1" ht="21" x14ac:dyDescent="0.35">
      <c r="B13" s="5"/>
      <c r="D13" s="14" t="s">
        <v>526</v>
      </c>
      <c r="E13" s="37"/>
      <c r="F13" s="42"/>
      <c r="G13" s="527" t="s">
        <v>671</v>
      </c>
      <c r="H13" s="39"/>
      <c r="I13" s="36"/>
      <c r="J13" s="35">
        <f t="shared" si="0"/>
        <v>0</v>
      </c>
    </row>
    <row r="14" spans="2:12" s="4" customFormat="1" ht="21" x14ac:dyDescent="0.35">
      <c r="D14" s="14" t="s">
        <v>527</v>
      </c>
      <c r="E14" s="43"/>
      <c r="F14" s="42"/>
      <c r="G14" s="527" t="s">
        <v>671</v>
      </c>
      <c r="H14" s="51"/>
      <c r="I14" s="44"/>
      <c r="J14" s="45">
        <f t="shared" si="0"/>
        <v>0</v>
      </c>
    </row>
    <row r="15" spans="2:12" s="4" customFormat="1" ht="21" x14ac:dyDescent="0.35">
      <c r="D15" s="14" t="s">
        <v>528</v>
      </c>
      <c r="E15" s="43"/>
      <c r="F15" s="42"/>
      <c r="G15" s="527" t="s">
        <v>671</v>
      </c>
      <c r="H15" s="39"/>
      <c r="I15" s="46"/>
      <c r="J15" s="41">
        <f t="shared" si="0"/>
        <v>0</v>
      </c>
    </row>
    <row r="16" spans="2:12" ht="21" x14ac:dyDescent="0.35">
      <c r="D16" s="14" t="s">
        <v>594</v>
      </c>
      <c r="E16" s="48"/>
      <c r="F16" s="524"/>
      <c r="G16" s="527" t="s">
        <v>671</v>
      </c>
      <c r="H16" s="39"/>
      <c r="I16" s="49"/>
      <c r="J16" s="35">
        <f t="shared" si="0"/>
        <v>0</v>
      </c>
    </row>
    <row r="17" spans="4:10" ht="21" x14ac:dyDescent="0.35">
      <c r="D17" s="47"/>
      <c r="E17" s="50"/>
      <c r="F17" s="525"/>
      <c r="G17" s="527" t="s">
        <v>671</v>
      </c>
      <c r="H17" s="51"/>
      <c r="I17" s="52"/>
      <c r="J17" s="35">
        <f t="shared" si="0"/>
        <v>0</v>
      </c>
    </row>
    <row r="18" spans="4:10" ht="21" x14ac:dyDescent="0.35">
      <c r="D18" s="47"/>
      <c r="E18" s="50"/>
      <c r="F18" s="524"/>
      <c r="G18" s="527" t="s">
        <v>671</v>
      </c>
      <c r="H18" s="54"/>
      <c r="I18" s="55"/>
      <c r="J18" s="35">
        <f t="shared" si="0"/>
        <v>0</v>
      </c>
    </row>
    <row r="19" spans="4:10" ht="21" x14ac:dyDescent="0.35">
      <c r="D19" s="56"/>
      <c r="E19" s="50"/>
      <c r="F19" s="525"/>
      <c r="G19" s="527" t="s">
        <v>671</v>
      </c>
      <c r="H19" s="58"/>
      <c r="I19" s="59"/>
      <c r="J19" s="35">
        <f t="shared" si="0"/>
        <v>0</v>
      </c>
    </row>
    <row r="20" spans="4:10" ht="21" x14ac:dyDescent="0.35">
      <c r="D20" s="60"/>
      <c r="E20" s="50"/>
      <c r="F20" s="525"/>
      <c r="G20" s="527" t="s">
        <v>671</v>
      </c>
      <c r="H20" s="51"/>
      <c r="I20" s="52"/>
      <c r="J20" s="35">
        <f t="shared" si="0"/>
        <v>0</v>
      </c>
    </row>
    <row r="21" spans="4:10" ht="21" x14ac:dyDescent="0.35">
      <c r="D21" s="60"/>
      <c r="E21" s="50"/>
      <c r="F21" s="524"/>
      <c r="G21" s="527" t="s">
        <v>671</v>
      </c>
      <c r="H21" s="51"/>
      <c r="I21" s="52"/>
      <c r="J21" s="35">
        <f t="shared" si="0"/>
        <v>0</v>
      </c>
    </row>
    <row r="22" spans="4:10" ht="21" x14ac:dyDescent="0.35">
      <c r="D22" s="60"/>
      <c r="E22" s="50"/>
      <c r="F22" s="526"/>
      <c r="G22" s="527" t="s">
        <v>671</v>
      </c>
      <c r="H22" s="54"/>
      <c r="I22" s="55"/>
      <c r="J22" s="35">
        <f t="shared" si="0"/>
        <v>0</v>
      </c>
    </row>
    <row r="23" spans="4:10" ht="30.75" thickBot="1" x14ac:dyDescent="0.7">
      <c r="D23" s="6" t="s">
        <v>529</v>
      </c>
      <c r="E23" s="6"/>
      <c r="F23" s="6"/>
      <c r="G23" s="521"/>
      <c r="H23" s="61"/>
      <c r="I23" s="62"/>
      <c r="J23" s="64">
        <f>J16+H23-I23</f>
        <v>0</v>
      </c>
    </row>
    <row r="24" spans="4:10" ht="15.75" thickTop="1" x14ac:dyDescent="0.25">
      <c r="G24" s="8"/>
      <c r="I24" s="7"/>
    </row>
  </sheetData>
  <mergeCells count="3">
    <mergeCell ref="D4:J4"/>
    <mergeCell ref="E1:I1"/>
    <mergeCell ref="D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K22"/>
  <sheetViews>
    <sheetView topLeftCell="A4" workbookViewId="0">
      <selection activeCell="I13" sqref="I13"/>
    </sheetView>
  </sheetViews>
  <sheetFormatPr defaultRowHeight="15" x14ac:dyDescent="0.25"/>
  <cols>
    <col min="4" max="4" width="12.140625" customWidth="1"/>
    <col min="5" max="5" width="29" customWidth="1"/>
    <col min="6" max="6" width="14.28515625" style="2" customWidth="1"/>
    <col min="7" max="7" width="19.140625" style="2" customWidth="1"/>
    <col min="8" max="8" width="19.28515625" customWidth="1"/>
    <col min="9" max="9" width="14" customWidth="1"/>
    <col min="10" max="10" width="19.140625" customWidth="1"/>
  </cols>
  <sheetData>
    <row r="1" spans="3:11" ht="15.75" thickTop="1" x14ac:dyDescent="0.25">
      <c r="C1" s="451"/>
      <c r="D1" s="16"/>
      <c r="E1" s="449"/>
      <c r="F1" s="516"/>
      <c r="G1" s="516"/>
      <c r="H1" s="449"/>
      <c r="I1" s="449"/>
      <c r="J1" s="17"/>
    </row>
    <row r="2" spans="3:11" x14ac:dyDescent="0.25">
      <c r="C2" s="451"/>
      <c r="D2" s="450"/>
      <c r="E2" s="7"/>
      <c r="F2" s="8"/>
      <c r="G2" s="8"/>
      <c r="H2" s="7"/>
      <c r="I2" s="7"/>
      <c r="J2" s="451"/>
    </row>
    <row r="3" spans="3:11" s="4" customFormat="1" ht="21.75" thickBot="1" x14ac:dyDescent="0.4">
      <c r="C3" s="520"/>
      <c r="D3" s="517"/>
      <c r="E3" s="19"/>
      <c r="F3" s="518"/>
      <c r="G3" s="518"/>
      <c r="H3" s="19"/>
      <c r="I3" s="19"/>
      <c r="J3" s="519"/>
    </row>
    <row r="4" spans="3:11" ht="35.25" thickTop="1" thickBot="1" x14ac:dyDescent="0.55000000000000004">
      <c r="D4" s="133" t="s">
        <v>545</v>
      </c>
      <c r="E4" s="134"/>
      <c r="F4" s="134"/>
      <c r="G4" s="134"/>
      <c r="H4" s="134"/>
      <c r="I4" s="134"/>
      <c r="J4" s="135"/>
      <c r="K4" s="7"/>
    </row>
    <row r="5" spans="3:11" s="4" customFormat="1" ht="22.5" thickTop="1" thickBot="1" x14ac:dyDescent="0.4">
      <c r="D5" s="18" t="s">
        <v>280</v>
      </c>
      <c r="E5" s="20" t="s">
        <v>271</v>
      </c>
      <c r="F5" s="21" t="s">
        <v>255</v>
      </c>
      <c r="G5" s="20" t="s">
        <v>281</v>
      </c>
      <c r="H5" s="22" t="s">
        <v>282</v>
      </c>
      <c r="I5" s="23" t="s">
        <v>518</v>
      </c>
      <c r="J5" s="18" t="s">
        <v>519</v>
      </c>
    </row>
    <row r="6" spans="3:11" ht="24.75" thickTop="1" thickBot="1" x14ac:dyDescent="0.4">
      <c r="D6" s="18"/>
      <c r="E6" s="29"/>
      <c r="F6" s="25"/>
      <c r="G6" s="1"/>
      <c r="H6" s="26" t="s">
        <v>262</v>
      </c>
      <c r="I6" s="27" t="s">
        <v>262</v>
      </c>
      <c r="J6" s="28" t="s">
        <v>262</v>
      </c>
    </row>
    <row r="7" spans="3:11" ht="24.75" thickTop="1" thickBot="1" x14ac:dyDescent="0.4">
      <c r="D7" s="18"/>
      <c r="E7" s="24" t="s">
        <v>275</v>
      </c>
      <c r="F7" s="25"/>
      <c r="G7" s="30"/>
      <c r="H7" s="31"/>
      <c r="I7" s="32"/>
      <c r="J7" s="33">
        <v>0</v>
      </c>
    </row>
    <row r="8" spans="3:11" s="4" customFormat="1" ht="21.75" thickTop="1" x14ac:dyDescent="0.35">
      <c r="D8" s="69" t="s">
        <v>520</v>
      </c>
      <c r="E8" s="65"/>
      <c r="F8" s="12"/>
      <c r="G8" s="12" t="s">
        <v>521</v>
      </c>
      <c r="H8" s="35"/>
      <c r="I8" s="36"/>
      <c r="J8" s="35">
        <f>J7+H8-I8</f>
        <v>0</v>
      </c>
    </row>
    <row r="9" spans="3:11" s="4" customFormat="1" ht="21" x14ac:dyDescent="0.35">
      <c r="D9" s="70" t="s">
        <v>522</v>
      </c>
      <c r="E9" s="66"/>
      <c r="F9" s="42"/>
      <c r="G9" s="13" t="s">
        <v>521</v>
      </c>
      <c r="H9" s="39"/>
      <c r="I9" s="36"/>
      <c r="J9" s="35">
        <f t="shared" ref="J9:J20" si="0">J8+H9-I9</f>
        <v>0</v>
      </c>
    </row>
    <row r="10" spans="3:11" s="4" customFormat="1" ht="21" x14ac:dyDescent="0.35">
      <c r="D10" s="70" t="s">
        <v>523</v>
      </c>
      <c r="E10" s="67"/>
      <c r="F10" s="42"/>
      <c r="G10" s="13" t="s">
        <v>521</v>
      </c>
      <c r="H10" s="39"/>
      <c r="I10" s="36"/>
      <c r="J10" s="35">
        <f t="shared" si="0"/>
        <v>0</v>
      </c>
    </row>
    <row r="11" spans="3:11" s="4" customFormat="1" ht="21" x14ac:dyDescent="0.35">
      <c r="D11" s="70" t="s">
        <v>524</v>
      </c>
      <c r="E11" s="67"/>
      <c r="F11" s="42"/>
      <c r="G11" s="13" t="s">
        <v>521</v>
      </c>
      <c r="H11" s="39"/>
      <c r="I11" s="36"/>
      <c r="J11" s="35">
        <f t="shared" si="0"/>
        <v>0</v>
      </c>
    </row>
    <row r="12" spans="3:11" s="4" customFormat="1" ht="21" x14ac:dyDescent="0.35">
      <c r="D12" s="70" t="s">
        <v>525</v>
      </c>
      <c r="E12" s="66"/>
      <c r="F12" s="42"/>
      <c r="G12" s="13" t="s">
        <v>521</v>
      </c>
      <c r="H12" s="39"/>
      <c r="I12" s="36"/>
      <c r="J12" s="35">
        <f t="shared" si="0"/>
        <v>0</v>
      </c>
    </row>
    <row r="13" spans="3:11" s="4" customFormat="1" ht="21" x14ac:dyDescent="0.35">
      <c r="D13" s="70" t="s">
        <v>526</v>
      </c>
      <c r="E13" s="67"/>
      <c r="F13" s="42"/>
      <c r="G13" s="13" t="s">
        <v>521</v>
      </c>
      <c r="H13" s="35"/>
      <c r="I13" s="46"/>
      <c r="J13" s="35">
        <f t="shared" si="0"/>
        <v>0</v>
      </c>
    </row>
    <row r="14" spans="3:11" ht="21" x14ac:dyDescent="0.35">
      <c r="D14" s="70" t="s">
        <v>527</v>
      </c>
      <c r="E14" s="63"/>
      <c r="F14" s="9"/>
      <c r="G14" s="13" t="s">
        <v>521</v>
      </c>
      <c r="H14" s="39"/>
      <c r="I14" s="49"/>
      <c r="J14" s="35">
        <f t="shared" si="0"/>
        <v>0</v>
      </c>
    </row>
    <row r="15" spans="3:11" ht="21" x14ac:dyDescent="0.35">
      <c r="D15" s="70" t="s">
        <v>528</v>
      </c>
      <c r="E15" s="68"/>
      <c r="F15" s="13"/>
      <c r="G15" s="9" t="s">
        <v>521</v>
      </c>
      <c r="H15" s="51"/>
      <c r="I15" s="52"/>
      <c r="J15" s="35">
        <f t="shared" si="0"/>
        <v>0</v>
      </c>
    </row>
    <row r="16" spans="3:11" ht="21" x14ac:dyDescent="0.35">
      <c r="D16" s="70" t="s">
        <v>594</v>
      </c>
      <c r="E16" s="68"/>
      <c r="F16" s="9"/>
      <c r="G16" s="53" t="s">
        <v>521</v>
      </c>
      <c r="H16" s="54"/>
      <c r="I16" s="55"/>
      <c r="J16" s="35">
        <f t="shared" si="0"/>
        <v>0</v>
      </c>
    </row>
    <row r="17" spans="4:10" ht="21" x14ac:dyDescent="0.35">
      <c r="D17" s="70" t="s">
        <v>595</v>
      </c>
      <c r="E17" s="68"/>
      <c r="F17" s="13"/>
      <c r="G17" s="57" t="s">
        <v>521</v>
      </c>
      <c r="H17" s="58"/>
      <c r="I17" s="59"/>
      <c r="J17" s="35">
        <f t="shared" si="0"/>
        <v>0</v>
      </c>
    </row>
    <row r="18" spans="4:10" ht="21" x14ac:dyDescent="0.35">
      <c r="D18" s="70" t="s">
        <v>596</v>
      </c>
      <c r="E18" s="68"/>
      <c r="F18" s="13"/>
      <c r="G18" s="38"/>
      <c r="H18" s="51"/>
      <c r="I18" s="52"/>
      <c r="J18" s="35">
        <f t="shared" si="0"/>
        <v>0</v>
      </c>
    </row>
    <row r="19" spans="4:10" ht="21" x14ac:dyDescent="0.35">
      <c r="D19" s="70" t="s">
        <v>597</v>
      </c>
      <c r="E19" s="68"/>
      <c r="F19" s="9"/>
      <c r="G19" s="38"/>
      <c r="H19" s="51"/>
      <c r="I19" s="52"/>
      <c r="J19" s="35">
        <f t="shared" si="0"/>
        <v>0</v>
      </c>
    </row>
    <row r="20" spans="4:10" ht="21" x14ac:dyDescent="0.35">
      <c r="D20" s="70" t="s">
        <v>670</v>
      </c>
      <c r="E20" s="68"/>
      <c r="F20" s="10"/>
      <c r="G20" s="11"/>
      <c r="H20" s="54"/>
      <c r="I20" s="55"/>
      <c r="J20" s="35">
        <f t="shared" si="0"/>
        <v>0</v>
      </c>
    </row>
    <row r="21" spans="4:10" ht="30.75" thickBot="1" x14ac:dyDescent="0.7">
      <c r="D21" s="6" t="s">
        <v>529</v>
      </c>
      <c r="E21" s="6"/>
      <c r="F21" s="6"/>
      <c r="G21" s="6"/>
      <c r="H21" s="61"/>
      <c r="I21" s="62"/>
      <c r="J21" s="64">
        <f>J14+H21-I21</f>
        <v>0</v>
      </c>
    </row>
    <row r="22" spans="4:10" ht="15.75" thickTop="1" x14ac:dyDescent="0.25">
      <c r="G22" s="8"/>
      <c r="I22" s="7"/>
    </row>
  </sheetData>
  <mergeCells count="1">
    <mergeCell ref="D4:J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topLeftCell="B1" workbookViewId="0">
      <selection activeCell="B2" sqref="A2:XFD2"/>
    </sheetView>
  </sheetViews>
  <sheetFormatPr defaultColWidth="9.140625" defaultRowHeight="20.25" x14ac:dyDescent="0.3"/>
  <cols>
    <col min="1" max="1" width="9.140625" style="214"/>
    <col min="2" max="2" width="12.140625" style="214" bestFit="1" customWidth="1"/>
    <col min="3" max="3" width="30.140625" style="214" customWidth="1"/>
    <col min="4" max="4" width="12.85546875" style="344" customWidth="1"/>
    <col min="5" max="5" width="15.85546875" style="214" customWidth="1"/>
    <col min="6" max="6" width="17.7109375" style="345" customWidth="1"/>
    <col min="7" max="7" width="13.28515625" style="214" customWidth="1"/>
    <col min="8" max="8" width="18.5703125" style="226" customWidth="1"/>
    <col min="9" max="9" width="15.5703125" style="346" customWidth="1"/>
    <col min="10" max="10" width="16" style="350" customWidth="1"/>
    <col min="11" max="11" width="22.140625" style="214" customWidth="1"/>
    <col min="12" max="12" width="14.85546875" style="214" customWidth="1"/>
    <col min="13" max="13" width="13.42578125" style="551" customWidth="1"/>
    <col min="14" max="14" width="8.140625" style="214" customWidth="1"/>
    <col min="15" max="16" width="9.140625" style="214"/>
    <col min="17" max="17" width="8" style="214" customWidth="1"/>
    <col min="18" max="16384" width="9.140625" style="214"/>
  </cols>
  <sheetData>
    <row r="1" spans="2:14" ht="31.5" thickTop="1" thickBot="1" x14ac:dyDescent="0.45">
      <c r="B1" s="211" t="s">
        <v>437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2:14" s="220" customFormat="1" ht="21.75" thickTop="1" thickBot="1" x14ac:dyDescent="0.35">
      <c r="B2" s="621" t="s">
        <v>647</v>
      </c>
      <c r="C2" s="622" t="s">
        <v>0</v>
      </c>
      <c r="D2" s="623" t="s">
        <v>1</v>
      </c>
      <c r="E2" s="622" t="s">
        <v>2</v>
      </c>
      <c r="F2" s="624" t="s">
        <v>3</v>
      </c>
      <c r="G2" s="622" t="s">
        <v>4</v>
      </c>
      <c r="H2" s="622" t="s">
        <v>5</v>
      </c>
      <c r="I2" s="625" t="s">
        <v>6</v>
      </c>
      <c r="J2" s="622" t="s">
        <v>7</v>
      </c>
      <c r="K2" s="622" t="s">
        <v>278</v>
      </c>
      <c r="L2" s="626" t="s">
        <v>279</v>
      </c>
      <c r="M2" s="627" t="s">
        <v>672</v>
      </c>
    </row>
    <row r="3" spans="2:14" s="226" customFormat="1" ht="21.75" thickTop="1" thickBot="1" x14ac:dyDescent="0.35">
      <c r="B3" s="614"/>
      <c r="C3" s="221"/>
      <c r="D3" s="222"/>
      <c r="E3" s="221"/>
      <c r="F3" s="223"/>
      <c r="G3" s="221"/>
      <c r="H3" s="221"/>
      <c r="I3" s="224"/>
      <c r="J3" s="221"/>
      <c r="K3" s="221"/>
      <c r="L3" s="225"/>
      <c r="M3" s="617"/>
    </row>
    <row r="4" spans="2:14" ht="21.75" thickTop="1" thickBot="1" x14ac:dyDescent="0.35">
      <c r="B4" s="232"/>
      <c r="C4" s="228"/>
      <c r="D4" s="229" t="s">
        <v>8</v>
      </c>
      <c r="E4" s="228" t="s">
        <v>8</v>
      </c>
      <c r="F4" s="230" t="s">
        <v>8</v>
      </c>
      <c r="G4" s="228"/>
      <c r="H4" s="227"/>
      <c r="I4" s="231" t="s">
        <v>8</v>
      </c>
      <c r="J4" s="232" t="s">
        <v>8</v>
      </c>
      <c r="K4" s="227" t="s">
        <v>8</v>
      </c>
      <c r="L4" s="233" t="s">
        <v>8</v>
      </c>
      <c r="M4" s="618"/>
    </row>
    <row r="5" spans="2:14" ht="21" thickTop="1" x14ac:dyDescent="0.3">
      <c r="B5" s="615" t="s">
        <v>9</v>
      </c>
      <c r="C5" s="235"/>
      <c r="D5" s="236"/>
      <c r="E5" s="237"/>
      <c r="F5" s="238"/>
      <c r="G5" s="239"/>
      <c r="H5" s="240"/>
      <c r="I5" s="241"/>
      <c r="J5" s="242"/>
      <c r="K5" s="243"/>
      <c r="L5" s="536"/>
      <c r="M5" s="619"/>
      <c r="N5" s="244"/>
    </row>
    <row r="6" spans="2:14" x14ac:dyDescent="0.3">
      <c r="B6" s="616" t="s">
        <v>287</v>
      </c>
      <c r="C6" s="246" t="s">
        <v>435</v>
      </c>
      <c r="D6" s="247">
        <v>2600</v>
      </c>
      <c r="E6" s="248">
        <f>F6-D6</f>
        <v>0</v>
      </c>
      <c r="F6" s="249">
        <v>2600</v>
      </c>
      <c r="G6" s="250" t="str">
        <f>IF(D6=0,"No Payment",IF(D6&lt;F6,"Part Payment","Full Payment"))</f>
        <v>Full Payment</v>
      </c>
      <c r="H6" s="251"/>
      <c r="I6" s="252">
        <f>IF(D6&gt;=2600,2600,"")</f>
        <v>2600</v>
      </c>
      <c r="J6" s="253" t="str">
        <f>IF(D6&lt;2600,D6,"")</f>
        <v/>
      </c>
      <c r="K6" s="254" t="str">
        <f>IF(D6&lt;2600,D6,"")</f>
        <v/>
      </c>
      <c r="L6" s="537" t="str">
        <f>IF(G6="No Payment",0,"")</f>
        <v/>
      </c>
      <c r="M6" s="620" t="s">
        <v>673</v>
      </c>
      <c r="N6" s="244"/>
    </row>
    <row r="7" spans="2:14" x14ac:dyDescent="0.3">
      <c r="B7" s="616" t="s">
        <v>289</v>
      </c>
      <c r="C7" s="255" t="s">
        <v>10</v>
      </c>
      <c r="D7" s="247">
        <v>1500</v>
      </c>
      <c r="E7" s="248">
        <f t="shared" ref="E7:E74" si="0">F7-D7</f>
        <v>1100</v>
      </c>
      <c r="F7" s="249">
        <v>2600</v>
      </c>
      <c r="G7" s="250" t="str">
        <f t="shared" ref="G7:G69" si="1">IF(D7=0,"No Payment",IF(D7&lt;F7,"Part Payment","Full Payment"))</f>
        <v>Part Payment</v>
      </c>
      <c r="H7" s="251"/>
      <c r="I7" s="252" t="str">
        <f t="shared" ref="I7:I21" si="2">IF(D7&gt;=2600,2600,"")</f>
        <v/>
      </c>
      <c r="J7" s="253">
        <f>IF(D7&lt;2600,D7,"")</f>
        <v>1500</v>
      </c>
      <c r="K7" s="254">
        <f t="shared" ref="K7:K21" si="3">IF(D7&lt;2600,D7,"")</f>
        <v>1500</v>
      </c>
      <c r="L7" s="537" t="str">
        <f t="shared" ref="L7:L21" si="4">IF(G7="No Payment",0,"")</f>
        <v/>
      </c>
      <c r="M7" s="620" t="s">
        <v>673</v>
      </c>
    </row>
    <row r="8" spans="2:14" x14ac:dyDescent="0.3">
      <c r="B8" s="616" t="s">
        <v>290</v>
      </c>
      <c r="C8" s="255" t="s">
        <v>11</v>
      </c>
      <c r="D8" s="247">
        <v>1300</v>
      </c>
      <c r="E8" s="248">
        <f t="shared" si="0"/>
        <v>1300</v>
      </c>
      <c r="F8" s="249">
        <v>2600</v>
      </c>
      <c r="G8" s="250" t="str">
        <f t="shared" si="1"/>
        <v>Part Payment</v>
      </c>
      <c r="H8" s="251"/>
      <c r="I8" s="252" t="str">
        <f t="shared" si="2"/>
        <v/>
      </c>
      <c r="J8" s="253">
        <f t="shared" ref="J8:J21" si="5">IF(D8&lt;2600,D8,"")</f>
        <v>1300</v>
      </c>
      <c r="K8" s="254">
        <f t="shared" si="3"/>
        <v>1300</v>
      </c>
      <c r="L8" s="537" t="str">
        <f t="shared" si="4"/>
        <v/>
      </c>
      <c r="M8" s="620" t="s">
        <v>673</v>
      </c>
    </row>
    <row r="9" spans="2:14" x14ac:dyDescent="0.3">
      <c r="B9" s="616" t="s">
        <v>291</v>
      </c>
      <c r="C9" s="256" t="s">
        <v>12</v>
      </c>
      <c r="D9" s="247"/>
      <c r="E9" s="248">
        <f t="shared" si="0"/>
        <v>2600</v>
      </c>
      <c r="F9" s="249">
        <v>2600</v>
      </c>
      <c r="G9" s="250" t="str">
        <f t="shared" si="1"/>
        <v>No Payment</v>
      </c>
      <c r="H9" s="251"/>
      <c r="I9" s="252" t="str">
        <f t="shared" si="2"/>
        <v/>
      </c>
      <c r="J9" s="253">
        <f t="shared" si="5"/>
        <v>0</v>
      </c>
      <c r="K9" s="254">
        <f t="shared" si="3"/>
        <v>0</v>
      </c>
      <c r="L9" s="537">
        <f t="shared" si="4"/>
        <v>0</v>
      </c>
      <c r="M9" s="620" t="s">
        <v>673</v>
      </c>
    </row>
    <row r="10" spans="2:14" x14ac:dyDescent="0.3">
      <c r="B10" s="616" t="s">
        <v>292</v>
      </c>
      <c r="C10" s="255" t="s">
        <v>469</v>
      </c>
      <c r="D10" s="247">
        <v>2600</v>
      </c>
      <c r="E10" s="248">
        <f t="shared" si="0"/>
        <v>0</v>
      </c>
      <c r="F10" s="249">
        <v>2600</v>
      </c>
      <c r="G10" s="250" t="str">
        <f t="shared" si="1"/>
        <v>Full Payment</v>
      </c>
      <c r="H10" s="251"/>
      <c r="I10" s="252">
        <f t="shared" si="2"/>
        <v>2600</v>
      </c>
      <c r="J10" s="253" t="str">
        <f t="shared" si="5"/>
        <v/>
      </c>
      <c r="K10" s="254" t="str">
        <f t="shared" si="3"/>
        <v/>
      </c>
      <c r="L10" s="537" t="str">
        <f t="shared" si="4"/>
        <v/>
      </c>
      <c r="M10" s="620" t="s">
        <v>673</v>
      </c>
    </row>
    <row r="11" spans="2:14" x14ac:dyDescent="0.3">
      <c r="B11" s="616" t="s">
        <v>293</v>
      </c>
      <c r="C11" s="255" t="s">
        <v>13</v>
      </c>
      <c r="D11" s="247">
        <v>2600</v>
      </c>
      <c r="E11" s="248">
        <f t="shared" si="0"/>
        <v>0</v>
      </c>
      <c r="F11" s="249">
        <v>2600</v>
      </c>
      <c r="G11" s="250" t="str">
        <f t="shared" si="1"/>
        <v>Full Payment</v>
      </c>
      <c r="H11" s="251"/>
      <c r="I11" s="252">
        <f t="shared" si="2"/>
        <v>2600</v>
      </c>
      <c r="J11" s="253" t="str">
        <f t="shared" si="5"/>
        <v/>
      </c>
      <c r="K11" s="254" t="str">
        <f t="shared" si="3"/>
        <v/>
      </c>
      <c r="L11" s="537" t="str">
        <f t="shared" si="4"/>
        <v/>
      </c>
      <c r="M11" s="620" t="s">
        <v>673</v>
      </c>
    </row>
    <row r="12" spans="2:14" x14ac:dyDescent="0.3">
      <c r="B12" s="616" t="s">
        <v>294</v>
      </c>
      <c r="C12" s="255" t="s">
        <v>14</v>
      </c>
      <c r="D12" s="247">
        <v>2600</v>
      </c>
      <c r="E12" s="248">
        <f t="shared" si="0"/>
        <v>0</v>
      </c>
      <c r="F12" s="249">
        <v>2600</v>
      </c>
      <c r="G12" s="250" t="str">
        <f t="shared" si="1"/>
        <v>Full Payment</v>
      </c>
      <c r="H12" s="251"/>
      <c r="I12" s="252">
        <f t="shared" si="2"/>
        <v>2600</v>
      </c>
      <c r="J12" s="253" t="str">
        <f t="shared" si="5"/>
        <v/>
      </c>
      <c r="K12" s="254" t="str">
        <f t="shared" si="3"/>
        <v/>
      </c>
      <c r="L12" s="537" t="str">
        <f t="shared" si="4"/>
        <v/>
      </c>
      <c r="M12" s="620" t="s">
        <v>673</v>
      </c>
    </row>
    <row r="13" spans="2:14" x14ac:dyDescent="0.3">
      <c r="B13" s="616" t="s">
        <v>295</v>
      </c>
      <c r="C13" s="255" t="s">
        <v>15</v>
      </c>
      <c r="D13" s="247">
        <v>2600</v>
      </c>
      <c r="E13" s="248">
        <f t="shared" si="0"/>
        <v>0</v>
      </c>
      <c r="F13" s="249">
        <v>2600</v>
      </c>
      <c r="G13" s="250" t="str">
        <f t="shared" si="1"/>
        <v>Full Payment</v>
      </c>
      <c r="H13" s="251"/>
      <c r="I13" s="252">
        <f>IF(D13&gt;=2600,2600,"")</f>
        <v>2600</v>
      </c>
      <c r="J13" s="253" t="str">
        <f t="shared" si="5"/>
        <v/>
      </c>
      <c r="K13" s="254" t="str">
        <f t="shared" si="3"/>
        <v/>
      </c>
      <c r="L13" s="537" t="str">
        <f t="shared" si="4"/>
        <v/>
      </c>
      <c r="M13" s="620" t="s">
        <v>673</v>
      </c>
    </row>
    <row r="14" spans="2:14" x14ac:dyDescent="0.3">
      <c r="B14" s="616" t="s">
        <v>296</v>
      </c>
      <c r="C14" s="255" t="s">
        <v>16</v>
      </c>
      <c r="D14" s="247">
        <v>2600</v>
      </c>
      <c r="E14" s="248">
        <f t="shared" si="0"/>
        <v>0</v>
      </c>
      <c r="F14" s="249">
        <v>2600</v>
      </c>
      <c r="G14" s="250" t="str">
        <f t="shared" si="1"/>
        <v>Full Payment</v>
      </c>
      <c r="H14" s="251"/>
      <c r="I14" s="252">
        <f t="shared" si="2"/>
        <v>2600</v>
      </c>
      <c r="J14" s="253" t="str">
        <f t="shared" si="5"/>
        <v/>
      </c>
      <c r="K14" s="254" t="str">
        <f t="shared" si="3"/>
        <v/>
      </c>
      <c r="L14" s="537" t="str">
        <f t="shared" si="4"/>
        <v/>
      </c>
      <c r="M14" s="620" t="s">
        <v>673</v>
      </c>
    </row>
    <row r="15" spans="2:14" x14ac:dyDescent="0.3">
      <c r="B15" s="616" t="s">
        <v>297</v>
      </c>
      <c r="C15" s="255" t="s">
        <v>17</v>
      </c>
      <c r="D15" s="247">
        <v>2500</v>
      </c>
      <c r="E15" s="248">
        <f>F15-D15</f>
        <v>100</v>
      </c>
      <c r="F15" s="249">
        <v>2600</v>
      </c>
      <c r="G15" s="250" t="str">
        <f t="shared" si="1"/>
        <v>Part Payment</v>
      </c>
      <c r="H15" s="251"/>
      <c r="I15" s="252" t="str">
        <f t="shared" si="2"/>
        <v/>
      </c>
      <c r="J15" s="253">
        <f t="shared" si="5"/>
        <v>2500</v>
      </c>
      <c r="K15" s="254">
        <f t="shared" si="3"/>
        <v>2500</v>
      </c>
      <c r="L15" s="537" t="str">
        <f t="shared" si="4"/>
        <v/>
      </c>
      <c r="M15" s="620" t="s">
        <v>673</v>
      </c>
    </row>
    <row r="16" spans="2:14" x14ac:dyDescent="0.3">
      <c r="B16" s="616" t="s">
        <v>298</v>
      </c>
      <c r="C16" s="255" t="s">
        <v>18</v>
      </c>
      <c r="D16" s="247">
        <v>2600</v>
      </c>
      <c r="E16" s="248">
        <f t="shared" si="0"/>
        <v>0</v>
      </c>
      <c r="F16" s="249">
        <v>2600</v>
      </c>
      <c r="G16" s="250" t="str">
        <f t="shared" si="1"/>
        <v>Full Payment</v>
      </c>
      <c r="H16" s="251"/>
      <c r="I16" s="252">
        <f t="shared" si="2"/>
        <v>2600</v>
      </c>
      <c r="J16" s="253" t="str">
        <f t="shared" si="5"/>
        <v/>
      </c>
      <c r="K16" s="254" t="str">
        <f t="shared" si="3"/>
        <v/>
      </c>
      <c r="L16" s="537" t="str">
        <f t="shared" si="4"/>
        <v/>
      </c>
      <c r="M16" s="620" t="s">
        <v>673</v>
      </c>
    </row>
    <row r="17" spans="2:13" x14ac:dyDescent="0.3">
      <c r="B17" s="616" t="s">
        <v>299</v>
      </c>
      <c r="C17" s="255" t="s">
        <v>19</v>
      </c>
      <c r="D17" s="247">
        <v>2600</v>
      </c>
      <c r="E17" s="248">
        <f t="shared" si="0"/>
        <v>0</v>
      </c>
      <c r="F17" s="249">
        <v>2600</v>
      </c>
      <c r="G17" s="250" t="str">
        <f t="shared" si="1"/>
        <v>Full Payment</v>
      </c>
      <c r="H17" s="251"/>
      <c r="I17" s="252">
        <f t="shared" si="2"/>
        <v>2600</v>
      </c>
      <c r="J17" s="253" t="str">
        <f t="shared" si="5"/>
        <v/>
      </c>
      <c r="K17" s="254" t="str">
        <f t="shared" si="3"/>
        <v/>
      </c>
      <c r="L17" s="537" t="str">
        <f t="shared" si="4"/>
        <v/>
      </c>
      <c r="M17" s="620" t="s">
        <v>673</v>
      </c>
    </row>
    <row r="18" spans="2:13" x14ac:dyDescent="0.3">
      <c r="B18" s="616" t="s">
        <v>300</v>
      </c>
      <c r="C18" s="255" t="s">
        <v>20</v>
      </c>
      <c r="D18" s="247"/>
      <c r="E18" s="248">
        <f t="shared" si="0"/>
        <v>2600</v>
      </c>
      <c r="F18" s="249">
        <v>2600</v>
      </c>
      <c r="G18" s="250" t="str">
        <f t="shared" si="1"/>
        <v>No Payment</v>
      </c>
      <c r="H18" s="251"/>
      <c r="I18" s="252" t="str">
        <f t="shared" si="2"/>
        <v/>
      </c>
      <c r="J18" s="253">
        <f t="shared" si="5"/>
        <v>0</v>
      </c>
      <c r="K18" s="254">
        <f t="shared" si="3"/>
        <v>0</v>
      </c>
      <c r="L18" s="537">
        <f t="shared" si="4"/>
        <v>0</v>
      </c>
      <c r="M18" s="620" t="s">
        <v>673</v>
      </c>
    </row>
    <row r="19" spans="2:13" x14ac:dyDescent="0.3">
      <c r="B19" s="616" t="s">
        <v>301</v>
      </c>
      <c r="C19" s="257" t="s">
        <v>530</v>
      </c>
      <c r="D19" s="247">
        <v>2600</v>
      </c>
      <c r="E19" s="248">
        <f t="shared" si="0"/>
        <v>0</v>
      </c>
      <c r="F19" s="249">
        <v>2600</v>
      </c>
      <c r="G19" s="250" t="str">
        <f t="shared" si="1"/>
        <v>Full Payment</v>
      </c>
      <c r="H19" s="251" t="s">
        <v>21</v>
      </c>
      <c r="I19" s="252">
        <f t="shared" si="2"/>
        <v>2600</v>
      </c>
      <c r="J19" s="253" t="str">
        <f t="shared" si="5"/>
        <v/>
      </c>
      <c r="K19" s="254" t="str">
        <f t="shared" si="3"/>
        <v/>
      </c>
      <c r="L19" s="537" t="str">
        <f t="shared" si="4"/>
        <v/>
      </c>
      <c r="M19" s="620" t="s">
        <v>673</v>
      </c>
    </row>
    <row r="20" spans="2:13" x14ac:dyDescent="0.3">
      <c r="B20" s="616" t="s">
        <v>302</v>
      </c>
      <c r="C20" s="257" t="s">
        <v>22</v>
      </c>
      <c r="D20" s="247"/>
      <c r="E20" s="248">
        <f t="shared" si="0"/>
        <v>2600</v>
      </c>
      <c r="F20" s="249">
        <v>2600</v>
      </c>
      <c r="G20" s="250" t="str">
        <f t="shared" si="1"/>
        <v>No Payment</v>
      </c>
      <c r="H20" s="251"/>
      <c r="I20" s="252" t="str">
        <f t="shared" si="2"/>
        <v/>
      </c>
      <c r="J20" s="253">
        <f t="shared" si="5"/>
        <v>0</v>
      </c>
      <c r="K20" s="254">
        <f t="shared" si="3"/>
        <v>0</v>
      </c>
      <c r="L20" s="537">
        <f t="shared" si="4"/>
        <v>0</v>
      </c>
      <c r="M20" s="620" t="s">
        <v>673</v>
      </c>
    </row>
    <row r="21" spans="2:13" x14ac:dyDescent="0.3">
      <c r="B21" s="616" t="s">
        <v>303</v>
      </c>
      <c r="C21" s="257" t="s">
        <v>23</v>
      </c>
      <c r="D21" s="258">
        <v>2600</v>
      </c>
      <c r="E21" s="248">
        <f t="shared" si="0"/>
        <v>0</v>
      </c>
      <c r="F21" s="249">
        <v>2600</v>
      </c>
      <c r="G21" s="250" t="str">
        <f t="shared" si="1"/>
        <v>Full Payment</v>
      </c>
      <c r="H21" s="251"/>
      <c r="I21" s="252">
        <f t="shared" si="2"/>
        <v>2600</v>
      </c>
      <c r="J21" s="253" t="str">
        <f t="shared" si="5"/>
        <v/>
      </c>
      <c r="K21" s="254" t="str">
        <f t="shared" si="3"/>
        <v/>
      </c>
      <c r="L21" s="537" t="str">
        <f t="shared" si="4"/>
        <v/>
      </c>
      <c r="M21" s="620" t="s">
        <v>673</v>
      </c>
    </row>
    <row r="22" spans="2:13" ht="24.75" thickBot="1" x14ac:dyDescent="0.6">
      <c r="B22" s="628"/>
      <c r="C22" s="270"/>
      <c r="D22" s="629">
        <f>SUM(D6:D21)</f>
        <v>31300</v>
      </c>
      <c r="E22" s="630">
        <f>SUM(E6:E21)</f>
        <v>10300</v>
      </c>
      <c r="F22" s="631">
        <f>SUM(F6:F21)</f>
        <v>41600</v>
      </c>
      <c r="G22" s="632"/>
      <c r="H22" s="633"/>
      <c r="I22" s="634">
        <f>COUNTIF(I6:I21,2600)</f>
        <v>10</v>
      </c>
      <c r="J22" s="635">
        <f>SUM(J6:J21)</f>
        <v>5300</v>
      </c>
      <c r="K22" s="636">
        <f>COUNTIFS(K6:K21,"&lt;2600",K6:K21,"&lt;&gt;0")</f>
        <v>3</v>
      </c>
      <c r="L22" s="637">
        <f>COUNTIF(L6:L21,0)</f>
        <v>3</v>
      </c>
      <c r="M22" s="548"/>
    </row>
    <row r="23" spans="2:13" ht="21" thickTop="1" x14ac:dyDescent="0.3">
      <c r="B23" s="268"/>
      <c r="C23" s="259"/>
      <c r="D23" s="269"/>
      <c r="E23" s="237"/>
      <c r="F23" s="238"/>
      <c r="G23" s="270"/>
      <c r="H23" s="240"/>
      <c r="I23" s="271" t="str">
        <f t="shared" ref="I23:I25" si="6">IF(OR(D23=1600,D23=2600),D23,"")</f>
        <v/>
      </c>
      <c r="J23" s="272"/>
      <c r="K23" s="243"/>
      <c r="L23" s="270"/>
      <c r="M23" s="546"/>
    </row>
    <row r="24" spans="2:13" ht="15.75" x14ac:dyDescent="0.25">
      <c r="B24" s="273"/>
      <c r="C24" s="555" t="s">
        <v>532</v>
      </c>
      <c r="D24" s="275"/>
      <c r="E24" s="276"/>
      <c r="F24" s="277"/>
      <c r="G24" s="274"/>
      <c r="H24" s="278"/>
      <c r="I24" s="279" t="str">
        <f t="shared" si="6"/>
        <v/>
      </c>
      <c r="J24" s="280"/>
      <c r="K24" s="281"/>
      <c r="L24" s="274"/>
      <c r="M24" s="553"/>
    </row>
    <row r="25" spans="2:13" ht="15.75" x14ac:dyDescent="0.25">
      <c r="B25" s="282" t="s">
        <v>24</v>
      </c>
      <c r="C25" s="556"/>
      <c r="D25" s="283"/>
      <c r="E25" s="284"/>
      <c r="F25" s="285"/>
      <c r="G25" s="286"/>
      <c r="H25" s="287"/>
      <c r="I25" s="288" t="str">
        <f t="shared" si="6"/>
        <v/>
      </c>
      <c r="J25" s="289"/>
      <c r="K25" s="290"/>
      <c r="L25" s="286"/>
      <c r="M25" s="554"/>
    </row>
    <row r="26" spans="2:13" x14ac:dyDescent="0.3">
      <c r="B26" s="291" t="s">
        <v>287</v>
      </c>
      <c r="C26" s="281" t="s">
        <v>25</v>
      </c>
      <c r="D26" s="292">
        <v>2600</v>
      </c>
      <c r="E26" s="293">
        <f t="shared" si="0"/>
        <v>0</v>
      </c>
      <c r="F26" s="249">
        <v>2600</v>
      </c>
      <c r="G26" s="250" t="str">
        <f t="shared" si="1"/>
        <v>Full Payment</v>
      </c>
      <c r="H26" s="251"/>
      <c r="I26" s="252">
        <f t="shared" ref="I26:I69" si="7">IF(D26&gt;=2600,2600,"")</f>
        <v>2600</v>
      </c>
      <c r="J26" s="253" t="str">
        <f>IF(D26&lt;2600,D26,"")</f>
        <v/>
      </c>
      <c r="K26" s="254" t="str">
        <f t="shared" ref="K26:K69" si="8">IF(D26&lt;2600,D26,"")</f>
        <v/>
      </c>
      <c r="L26" s="537" t="str">
        <f>IF(G26="No Payment",0,"")</f>
        <v/>
      </c>
      <c r="M26" s="546" t="s">
        <v>674</v>
      </c>
    </row>
    <row r="27" spans="2:13" x14ac:dyDescent="0.3">
      <c r="B27" s="291" t="s">
        <v>289</v>
      </c>
      <c r="C27" s="281" t="s">
        <v>26</v>
      </c>
      <c r="D27" s="292">
        <v>2000</v>
      </c>
      <c r="E27" s="293">
        <f t="shared" si="0"/>
        <v>600</v>
      </c>
      <c r="F27" s="249">
        <v>2600</v>
      </c>
      <c r="G27" s="250" t="str">
        <f t="shared" si="1"/>
        <v>Part Payment</v>
      </c>
      <c r="H27" s="251"/>
      <c r="I27" s="252" t="str">
        <f t="shared" si="7"/>
        <v/>
      </c>
      <c r="J27" s="253">
        <f t="shared" ref="J27:J69" si="9">IF(D27&lt;2600,D27,"")</f>
        <v>2000</v>
      </c>
      <c r="K27" s="254">
        <f t="shared" si="8"/>
        <v>2000</v>
      </c>
      <c r="L27" s="537" t="str">
        <f t="shared" ref="L27:L69" si="10">IF(G27="No Payment",0,"")</f>
        <v/>
      </c>
      <c r="M27" s="546" t="s">
        <v>674</v>
      </c>
    </row>
    <row r="28" spans="2:13" x14ac:dyDescent="0.3">
      <c r="B28" s="291" t="s">
        <v>290</v>
      </c>
      <c r="C28" s="281" t="s">
        <v>27</v>
      </c>
      <c r="D28" s="292">
        <v>2600</v>
      </c>
      <c r="E28" s="293">
        <f t="shared" si="0"/>
        <v>0</v>
      </c>
      <c r="F28" s="249">
        <v>2600</v>
      </c>
      <c r="G28" s="250" t="str">
        <f t="shared" si="1"/>
        <v>Full Payment</v>
      </c>
      <c r="H28" s="251"/>
      <c r="I28" s="252">
        <f t="shared" si="7"/>
        <v>2600</v>
      </c>
      <c r="J28" s="253" t="str">
        <f t="shared" si="9"/>
        <v/>
      </c>
      <c r="K28" s="254" t="str">
        <f t="shared" si="8"/>
        <v/>
      </c>
      <c r="L28" s="537" t="str">
        <f t="shared" si="10"/>
        <v/>
      </c>
      <c r="M28" s="546" t="s">
        <v>674</v>
      </c>
    </row>
    <row r="29" spans="2:13" x14ac:dyDescent="0.3">
      <c r="B29" s="291" t="s">
        <v>291</v>
      </c>
      <c r="C29" s="281" t="s">
        <v>28</v>
      </c>
      <c r="D29" s="292">
        <v>2600</v>
      </c>
      <c r="E29" s="293">
        <f t="shared" si="0"/>
        <v>0</v>
      </c>
      <c r="F29" s="249">
        <v>2600</v>
      </c>
      <c r="G29" s="250" t="str">
        <f t="shared" si="1"/>
        <v>Full Payment</v>
      </c>
      <c r="H29" s="251"/>
      <c r="I29" s="252">
        <f t="shared" si="7"/>
        <v>2600</v>
      </c>
      <c r="J29" s="253" t="str">
        <f t="shared" si="9"/>
        <v/>
      </c>
      <c r="K29" s="254" t="str">
        <f t="shared" si="8"/>
        <v/>
      </c>
      <c r="L29" s="537" t="str">
        <f t="shared" si="10"/>
        <v/>
      </c>
      <c r="M29" s="546" t="s">
        <v>674</v>
      </c>
    </row>
    <row r="30" spans="2:13" x14ac:dyDescent="0.3">
      <c r="B30" s="291" t="s">
        <v>292</v>
      </c>
      <c r="C30" s="281" t="s">
        <v>29</v>
      </c>
      <c r="D30" s="294">
        <v>2600</v>
      </c>
      <c r="E30" s="293">
        <f t="shared" si="0"/>
        <v>0</v>
      </c>
      <c r="F30" s="249">
        <v>2600</v>
      </c>
      <c r="G30" s="250" t="str">
        <f t="shared" si="1"/>
        <v>Full Payment</v>
      </c>
      <c r="H30" s="251"/>
      <c r="I30" s="252">
        <f t="shared" si="7"/>
        <v>2600</v>
      </c>
      <c r="J30" s="253" t="str">
        <f t="shared" si="9"/>
        <v/>
      </c>
      <c r="K30" s="254" t="str">
        <f t="shared" si="8"/>
        <v/>
      </c>
      <c r="L30" s="537" t="str">
        <f t="shared" si="10"/>
        <v/>
      </c>
      <c r="M30" s="546" t="s">
        <v>674</v>
      </c>
    </row>
    <row r="31" spans="2:13" x14ac:dyDescent="0.3">
      <c r="B31" s="291" t="s">
        <v>293</v>
      </c>
      <c r="C31" s="281" t="s">
        <v>30</v>
      </c>
      <c r="D31" s="294">
        <v>1000</v>
      </c>
      <c r="E31" s="293">
        <f t="shared" si="0"/>
        <v>1600</v>
      </c>
      <c r="F31" s="249">
        <v>2600</v>
      </c>
      <c r="G31" s="250" t="str">
        <f t="shared" si="1"/>
        <v>Part Payment</v>
      </c>
      <c r="H31" s="251"/>
      <c r="I31" s="252" t="str">
        <f t="shared" si="7"/>
        <v/>
      </c>
      <c r="J31" s="253">
        <f t="shared" si="9"/>
        <v>1000</v>
      </c>
      <c r="K31" s="254">
        <f t="shared" si="8"/>
        <v>1000</v>
      </c>
      <c r="L31" s="537" t="str">
        <f t="shared" si="10"/>
        <v/>
      </c>
      <c r="M31" s="546" t="s">
        <v>674</v>
      </c>
    </row>
    <row r="32" spans="2:13" x14ac:dyDescent="0.3">
      <c r="B32" s="291" t="s">
        <v>294</v>
      </c>
      <c r="C32" s="281" t="s">
        <v>31</v>
      </c>
      <c r="D32" s="292">
        <v>2600</v>
      </c>
      <c r="E32" s="293">
        <f t="shared" si="0"/>
        <v>0</v>
      </c>
      <c r="F32" s="249">
        <v>2600</v>
      </c>
      <c r="G32" s="250" t="str">
        <f t="shared" si="1"/>
        <v>Full Payment</v>
      </c>
      <c r="H32" s="251"/>
      <c r="I32" s="252">
        <f t="shared" si="7"/>
        <v>2600</v>
      </c>
      <c r="J32" s="253" t="str">
        <f t="shared" si="9"/>
        <v/>
      </c>
      <c r="K32" s="254" t="str">
        <f t="shared" si="8"/>
        <v/>
      </c>
      <c r="L32" s="537" t="str">
        <f t="shared" si="10"/>
        <v/>
      </c>
      <c r="M32" s="546" t="s">
        <v>674</v>
      </c>
    </row>
    <row r="33" spans="2:13" x14ac:dyDescent="0.3">
      <c r="B33" s="291" t="s">
        <v>295</v>
      </c>
      <c r="C33" s="281" t="s">
        <v>32</v>
      </c>
      <c r="D33" s="292"/>
      <c r="E33" s="293">
        <f t="shared" si="0"/>
        <v>2600</v>
      </c>
      <c r="F33" s="249">
        <v>2600</v>
      </c>
      <c r="G33" s="250" t="str">
        <f t="shared" si="1"/>
        <v>No Payment</v>
      </c>
      <c r="H33" s="251"/>
      <c r="I33" s="252" t="str">
        <f t="shared" si="7"/>
        <v/>
      </c>
      <c r="J33" s="253">
        <f t="shared" si="9"/>
        <v>0</v>
      </c>
      <c r="K33" s="254">
        <f t="shared" si="8"/>
        <v>0</v>
      </c>
      <c r="L33" s="537">
        <f t="shared" si="10"/>
        <v>0</v>
      </c>
      <c r="M33" s="546" t="s">
        <v>674</v>
      </c>
    </row>
    <row r="34" spans="2:13" x14ac:dyDescent="0.3">
      <c r="B34" s="291" t="s">
        <v>296</v>
      </c>
      <c r="C34" s="281" t="s">
        <v>33</v>
      </c>
      <c r="D34" s="292">
        <v>2600</v>
      </c>
      <c r="E34" s="293">
        <f t="shared" si="0"/>
        <v>0</v>
      </c>
      <c r="F34" s="249">
        <v>2600</v>
      </c>
      <c r="G34" s="250" t="str">
        <f t="shared" si="1"/>
        <v>Full Payment</v>
      </c>
      <c r="H34" s="251"/>
      <c r="I34" s="252">
        <f t="shared" si="7"/>
        <v>2600</v>
      </c>
      <c r="J34" s="253" t="str">
        <f t="shared" si="9"/>
        <v/>
      </c>
      <c r="K34" s="254" t="str">
        <f t="shared" si="8"/>
        <v/>
      </c>
      <c r="L34" s="537" t="str">
        <f t="shared" si="10"/>
        <v/>
      </c>
      <c r="M34" s="546" t="s">
        <v>674</v>
      </c>
    </row>
    <row r="35" spans="2:13" x14ac:dyDescent="0.3">
      <c r="B35" s="291" t="s">
        <v>297</v>
      </c>
      <c r="C35" s="295" t="s">
        <v>34</v>
      </c>
      <c r="D35" s="292">
        <v>1800</v>
      </c>
      <c r="E35" s="293">
        <f t="shared" si="0"/>
        <v>800</v>
      </c>
      <c r="F35" s="249">
        <v>2600</v>
      </c>
      <c r="G35" s="250" t="str">
        <f t="shared" si="1"/>
        <v>Part Payment</v>
      </c>
      <c r="H35" s="251"/>
      <c r="I35" s="252" t="str">
        <f t="shared" si="7"/>
        <v/>
      </c>
      <c r="J35" s="253">
        <f t="shared" si="9"/>
        <v>1800</v>
      </c>
      <c r="K35" s="254">
        <f t="shared" si="8"/>
        <v>1800</v>
      </c>
      <c r="L35" s="537" t="str">
        <f t="shared" si="10"/>
        <v/>
      </c>
      <c r="M35" s="546" t="s">
        <v>674</v>
      </c>
    </row>
    <row r="36" spans="2:13" x14ac:dyDescent="0.3">
      <c r="B36" s="291" t="s">
        <v>298</v>
      </c>
      <c r="C36" s="295" t="s">
        <v>35</v>
      </c>
      <c r="D36" s="292">
        <v>2000</v>
      </c>
      <c r="E36" s="293">
        <f t="shared" si="0"/>
        <v>600</v>
      </c>
      <c r="F36" s="249">
        <v>2600</v>
      </c>
      <c r="G36" s="250" t="str">
        <f t="shared" si="1"/>
        <v>Part Payment</v>
      </c>
      <c r="H36" s="251"/>
      <c r="I36" s="252" t="str">
        <f t="shared" si="7"/>
        <v/>
      </c>
      <c r="J36" s="253">
        <f t="shared" si="9"/>
        <v>2000</v>
      </c>
      <c r="K36" s="254">
        <f t="shared" si="8"/>
        <v>2000</v>
      </c>
      <c r="L36" s="537" t="str">
        <f t="shared" si="10"/>
        <v/>
      </c>
      <c r="M36" s="546" t="s">
        <v>674</v>
      </c>
    </row>
    <row r="37" spans="2:13" x14ac:dyDescent="0.3">
      <c r="B37" s="291" t="s">
        <v>299</v>
      </c>
      <c r="C37" s="295" t="s">
        <v>36</v>
      </c>
      <c r="D37" s="292">
        <v>2600</v>
      </c>
      <c r="E37" s="293">
        <f t="shared" si="0"/>
        <v>0</v>
      </c>
      <c r="F37" s="249">
        <v>2600</v>
      </c>
      <c r="G37" s="250" t="str">
        <f t="shared" si="1"/>
        <v>Full Payment</v>
      </c>
      <c r="H37" s="251"/>
      <c r="I37" s="252">
        <f t="shared" si="7"/>
        <v>2600</v>
      </c>
      <c r="J37" s="253" t="str">
        <f t="shared" si="9"/>
        <v/>
      </c>
      <c r="K37" s="254" t="str">
        <f t="shared" si="8"/>
        <v/>
      </c>
      <c r="L37" s="537" t="str">
        <f t="shared" si="10"/>
        <v/>
      </c>
      <c r="M37" s="546" t="s">
        <v>674</v>
      </c>
    </row>
    <row r="38" spans="2:13" x14ac:dyDescent="0.3">
      <c r="B38" s="291" t="s">
        <v>300</v>
      </c>
      <c r="C38" s="295" t="s">
        <v>37</v>
      </c>
      <c r="D38" s="292"/>
      <c r="E38" s="293">
        <f t="shared" si="0"/>
        <v>2600</v>
      </c>
      <c r="F38" s="249">
        <v>2600</v>
      </c>
      <c r="G38" s="250" t="str">
        <f t="shared" si="1"/>
        <v>No Payment</v>
      </c>
      <c r="H38" s="251"/>
      <c r="I38" s="252" t="str">
        <f t="shared" si="7"/>
        <v/>
      </c>
      <c r="J38" s="253">
        <f t="shared" si="9"/>
        <v>0</v>
      </c>
      <c r="K38" s="254">
        <f t="shared" si="8"/>
        <v>0</v>
      </c>
      <c r="L38" s="537">
        <f t="shared" si="10"/>
        <v>0</v>
      </c>
      <c r="M38" s="546" t="s">
        <v>674</v>
      </c>
    </row>
    <row r="39" spans="2:13" x14ac:dyDescent="0.3">
      <c r="B39" s="291" t="s">
        <v>301</v>
      </c>
      <c r="C39" s="281" t="s">
        <v>38</v>
      </c>
      <c r="D39" s="292">
        <v>1100</v>
      </c>
      <c r="E39" s="293">
        <f t="shared" si="0"/>
        <v>1500</v>
      </c>
      <c r="F39" s="249">
        <v>2600</v>
      </c>
      <c r="G39" s="250" t="str">
        <f t="shared" si="1"/>
        <v>Part Payment</v>
      </c>
      <c r="H39" s="251"/>
      <c r="I39" s="252" t="str">
        <f t="shared" si="7"/>
        <v/>
      </c>
      <c r="J39" s="253">
        <f t="shared" si="9"/>
        <v>1100</v>
      </c>
      <c r="K39" s="254">
        <f t="shared" si="8"/>
        <v>1100</v>
      </c>
      <c r="L39" s="537" t="str">
        <f t="shared" si="10"/>
        <v/>
      </c>
      <c r="M39" s="546" t="s">
        <v>674</v>
      </c>
    </row>
    <row r="40" spans="2:13" x14ac:dyDescent="0.3">
      <c r="B40" s="291" t="s">
        <v>302</v>
      </c>
      <c r="C40" s="281" t="s">
        <v>39</v>
      </c>
      <c r="D40" s="292">
        <v>2600</v>
      </c>
      <c r="E40" s="293">
        <f t="shared" si="0"/>
        <v>0</v>
      </c>
      <c r="F40" s="249">
        <v>2600</v>
      </c>
      <c r="G40" s="250" t="str">
        <f t="shared" si="1"/>
        <v>Full Payment</v>
      </c>
      <c r="H40" s="251"/>
      <c r="I40" s="252">
        <f t="shared" si="7"/>
        <v>2600</v>
      </c>
      <c r="J40" s="253" t="str">
        <f t="shared" si="9"/>
        <v/>
      </c>
      <c r="K40" s="254" t="str">
        <f t="shared" si="8"/>
        <v/>
      </c>
      <c r="L40" s="537" t="str">
        <f t="shared" si="10"/>
        <v/>
      </c>
      <c r="M40" s="546" t="s">
        <v>674</v>
      </c>
    </row>
    <row r="41" spans="2:13" x14ac:dyDescent="0.3">
      <c r="B41" s="291" t="s">
        <v>303</v>
      </c>
      <c r="C41" s="281" t="s">
        <v>40</v>
      </c>
      <c r="D41" s="292">
        <v>2600</v>
      </c>
      <c r="E41" s="293">
        <f t="shared" si="0"/>
        <v>0</v>
      </c>
      <c r="F41" s="249">
        <v>2600</v>
      </c>
      <c r="G41" s="250" t="str">
        <f t="shared" si="1"/>
        <v>Full Payment</v>
      </c>
      <c r="H41" s="251"/>
      <c r="I41" s="252">
        <f t="shared" si="7"/>
        <v>2600</v>
      </c>
      <c r="J41" s="253" t="str">
        <f t="shared" si="9"/>
        <v/>
      </c>
      <c r="K41" s="254" t="str">
        <f t="shared" si="8"/>
        <v/>
      </c>
      <c r="L41" s="537" t="str">
        <f t="shared" si="10"/>
        <v/>
      </c>
      <c r="M41" s="546" t="s">
        <v>674</v>
      </c>
    </row>
    <row r="42" spans="2:13" x14ac:dyDescent="0.3">
      <c r="B42" s="291" t="s">
        <v>304</v>
      </c>
      <c r="C42" s="281" t="s">
        <v>41</v>
      </c>
      <c r="D42" s="292"/>
      <c r="E42" s="293">
        <f t="shared" si="0"/>
        <v>2600</v>
      </c>
      <c r="F42" s="249">
        <v>2600</v>
      </c>
      <c r="G42" s="250" t="str">
        <f t="shared" si="1"/>
        <v>No Payment</v>
      </c>
      <c r="H42" s="251"/>
      <c r="I42" s="252" t="str">
        <f t="shared" si="7"/>
        <v/>
      </c>
      <c r="J42" s="253">
        <f t="shared" si="9"/>
        <v>0</v>
      </c>
      <c r="K42" s="254">
        <f t="shared" si="8"/>
        <v>0</v>
      </c>
      <c r="L42" s="537">
        <f t="shared" si="10"/>
        <v>0</v>
      </c>
      <c r="M42" s="546" t="s">
        <v>674</v>
      </c>
    </row>
    <row r="43" spans="2:13" x14ac:dyDescent="0.3">
      <c r="B43" s="291" t="s">
        <v>305</v>
      </c>
      <c r="C43" s="281" t="s">
        <v>42</v>
      </c>
      <c r="D43" s="292">
        <v>2600</v>
      </c>
      <c r="E43" s="293">
        <f t="shared" si="0"/>
        <v>0</v>
      </c>
      <c r="F43" s="249">
        <v>2600</v>
      </c>
      <c r="G43" s="250" t="str">
        <f t="shared" si="1"/>
        <v>Full Payment</v>
      </c>
      <c r="H43" s="251"/>
      <c r="I43" s="252">
        <f t="shared" si="7"/>
        <v>2600</v>
      </c>
      <c r="J43" s="253" t="str">
        <f t="shared" si="9"/>
        <v/>
      </c>
      <c r="K43" s="254" t="str">
        <f t="shared" si="8"/>
        <v/>
      </c>
      <c r="L43" s="537" t="str">
        <f t="shared" si="10"/>
        <v/>
      </c>
      <c r="M43" s="546" t="s">
        <v>674</v>
      </c>
    </row>
    <row r="44" spans="2:13" x14ac:dyDescent="0.3">
      <c r="B44" s="291" t="s">
        <v>306</v>
      </c>
      <c r="C44" s="281" t="s">
        <v>43</v>
      </c>
      <c r="D44" s="292">
        <v>2000</v>
      </c>
      <c r="E44" s="293">
        <f t="shared" si="0"/>
        <v>600</v>
      </c>
      <c r="F44" s="249">
        <v>2600</v>
      </c>
      <c r="G44" s="250" t="str">
        <f t="shared" si="1"/>
        <v>Part Payment</v>
      </c>
      <c r="H44" s="251"/>
      <c r="I44" s="252" t="str">
        <f t="shared" si="7"/>
        <v/>
      </c>
      <c r="J44" s="253">
        <f t="shared" si="9"/>
        <v>2000</v>
      </c>
      <c r="K44" s="254">
        <f t="shared" si="8"/>
        <v>2000</v>
      </c>
      <c r="L44" s="537" t="str">
        <f t="shared" si="10"/>
        <v/>
      </c>
      <c r="M44" s="546" t="s">
        <v>674</v>
      </c>
    </row>
    <row r="45" spans="2:13" x14ac:dyDescent="0.3">
      <c r="B45" s="291" t="s">
        <v>307</v>
      </c>
      <c r="C45" s="281" t="s">
        <v>44</v>
      </c>
      <c r="D45" s="292">
        <v>1300</v>
      </c>
      <c r="E45" s="293">
        <f t="shared" si="0"/>
        <v>1300</v>
      </c>
      <c r="F45" s="249">
        <v>2600</v>
      </c>
      <c r="G45" s="250" t="str">
        <f t="shared" si="1"/>
        <v>Part Payment</v>
      </c>
      <c r="H45" s="251"/>
      <c r="I45" s="252" t="str">
        <f t="shared" si="7"/>
        <v/>
      </c>
      <c r="J45" s="253">
        <f t="shared" si="9"/>
        <v>1300</v>
      </c>
      <c r="K45" s="254">
        <f t="shared" si="8"/>
        <v>1300</v>
      </c>
      <c r="L45" s="537" t="str">
        <f t="shared" si="10"/>
        <v/>
      </c>
      <c r="M45" s="546" t="s">
        <v>674</v>
      </c>
    </row>
    <row r="46" spans="2:13" x14ac:dyDescent="0.3">
      <c r="B46" s="291" t="s">
        <v>308</v>
      </c>
      <c r="C46" s="281" t="s">
        <v>45</v>
      </c>
      <c r="D46" s="292"/>
      <c r="E46" s="293">
        <f t="shared" si="0"/>
        <v>2600</v>
      </c>
      <c r="F46" s="249">
        <v>2600</v>
      </c>
      <c r="G46" s="250" t="str">
        <f t="shared" si="1"/>
        <v>No Payment</v>
      </c>
      <c r="H46" s="251"/>
      <c r="I46" s="252" t="str">
        <f t="shared" si="7"/>
        <v/>
      </c>
      <c r="J46" s="253">
        <f t="shared" si="9"/>
        <v>0</v>
      </c>
      <c r="K46" s="254">
        <f t="shared" si="8"/>
        <v>0</v>
      </c>
      <c r="L46" s="537">
        <f t="shared" si="10"/>
        <v>0</v>
      </c>
      <c r="M46" s="546" t="s">
        <v>674</v>
      </c>
    </row>
    <row r="47" spans="2:13" x14ac:dyDescent="0.3">
      <c r="B47" s="291" t="s">
        <v>309</v>
      </c>
      <c r="C47" s="281" t="s">
        <v>46</v>
      </c>
      <c r="D47" s="292"/>
      <c r="E47" s="293">
        <f t="shared" si="0"/>
        <v>2600</v>
      </c>
      <c r="F47" s="249">
        <v>2600</v>
      </c>
      <c r="G47" s="250" t="str">
        <f t="shared" si="1"/>
        <v>No Payment</v>
      </c>
      <c r="H47" s="251"/>
      <c r="I47" s="252" t="str">
        <f t="shared" si="7"/>
        <v/>
      </c>
      <c r="J47" s="253">
        <f t="shared" si="9"/>
        <v>0</v>
      </c>
      <c r="K47" s="254">
        <f t="shared" si="8"/>
        <v>0</v>
      </c>
      <c r="L47" s="537">
        <f t="shared" si="10"/>
        <v>0</v>
      </c>
      <c r="M47" s="546" t="s">
        <v>674</v>
      </c>
    </row>
    <row r="48" spans="2:13" x14ac:dyDescent="0.3">
      <c r="B48" s="291" t="s">
        <v>310</v>
      </c>
      <c r="C48" s="281" t="s">
        <v>47</v>
      </c>
      <c r="D48" s="292">
        <v>2600</v>
      </c>
      <c r="E48" s="293">
        <f t="shared" si="0"/>
        <v>0</v>
      </c>
      <c r="F48" s="249">
        <v>2600</v>
      </c>
      <c r="G48" s="250" t="str">
        <f t="shared" si="1"/>
        <v>Full Payment</v>
      </c>
      <c r="H48" s="251"/>
      <c r="I48" s="252">
        <f t="shared" si="7"/>
        <v>2600</v>
      </c>
      <c r="J48" s="253" t="str">
        <f t="shared" si="9"/>
        <v/>
      </c>
      <c r="K48" s="254" t="str">
        <f t="shared" si="8"/>
        <v/>
      </c>
      <c r="L48" s="537" t="str">
        <f t="shared" si="10"/>
        <v/>
      </c>
      <c r="M48" s="546" t="s">
        <v>674</v>
      </c>
    </row>
    <row r="49" spans="2:13" x14ac:dyDescent="0.3">
      <c r="B49" s="291" t="s">
        <v>311</v>
      </c>
      <c r="C49" s="281" t="s">
        <v>48</v>
      </c>
      <c r="D49" s="292">
        <v>2600</v>
      </c>
      <c r="E49" s="293">
        <f t="shared" si="0"/>
        <v>0</v>
      </c>
      <c r="F49" s="249">
        <v>2600</v>
      </c>
      <c r="G49" s="250" t="str">
        <f t="shared" si="1"/>
        <v>Full Payment</v>
      </c>
      <c r="H49" s="251"/>
      <c r="I49" s="252">
        <f t="shared" si="7"/>
        <v>2600</v>
      </c>
      <c r="J49" s="253" t="str">
        <f t="shared" si="9"/>
        <v/>
      </c>
      <c r="K49" s="254" t="str">
        <f t="shared" si="8"/>
        <v/>
      </c>
      <c r="L49" s="537" t="str">
        <f t="shared" si="10"/>
        <v/>
      </c>
      <c r="M49" s="546" t="s">
        <v>674</v>
      </c>
    </row>
    <row r="50" spans="2:13" x14ac:dyDescent="0.3">
      <c r="B50" s="291" t="s">
        <v>312</v>
      </c>
      <c r="C50" s="281" t="s">
        <v>49</v>
      </c>
      <c r="D50" s="292">
        <v>2000</v>
      </c>
      <c r="E50" s="293">
        <f t="shared" si="0"/>
        <v>600</v>
      </c>
      <c r="F50" s="249">
        <v>2600</v>
      </c>
      <c r="G50" s="250" t="str">
        <f t="shared" si="1"/>
        <v>Part Payment</v>
      </c>
      <c r="H50" s="251"/>
      <c r="I50" s="252" t="str">
        <f t="shared" si="7"/>
        <v/>
      </c>
      <c r="J50" s="253">
        <f t="shared" si="9"/>
        <v>2000</v>
      </c>
      <c r="K50" s="254">
        <f t="shared" si="8"/>
        <v>2000</v>
      </c>
      <c r="L50" s="537" t="str">
        <f t="shared" si="10"/>
        <v/>
      </c>
      <c r="M50" s="546" t="s">
        <v>674</v>
      </c>
    </row>
    <row r="51" spans="2:13" x14ac:dyDescent="0.3">
      <c r="B51" s="291" t="s">
        <v>313</v>
      </c>
      <c r="C51" s="281" t="s">
        <v>50</v>
      </c>
      <c r="D51" s="292">
        <v>2000</v>
      </c>
      <c r="E51" s="293">
        <f t="shared" si="0"/>
        <v>600</v>
      </c>
      <c r="F51" s="249">
        <v>2600</v>
      </c>
      <c r="G51" s="250" t="str">
        <f t="shared" si="1"/>
        <v>Part Payment</v>
      </c>
      <c r="H51" s="251"/>
      <c r="I51" s="252" t="str">
        <f t="shared" si="7"/>
        <v/>
      </c>
      <c r="J51" s="253">
        <f t="shared" si="9"/>
        <v>2000</v>
      </c>
      <c r="K51" s="254">
        <f t="shared" si="8"/>
        <v>2000</v>
      </c>
      <c r="L51" s="537" t="str">
        <f t="shared" si="10"/>
        <v/>
      </c>
      <c r="M51" s="546" t="s">
        <v>674</v>
      </c>
    </row>
    <row r="52" spans="2:13" x14ac:dyDescent="0.3">
      <c r="B52" s="291" t="s">
        <v>314</v>
      </c>
      <c r="C52" s="281" t="s">
        <v>51</v>
      </c>
      <c r="D52" s="292">
        <v>2600</v>
      </c>
      <c r="E52" s="293">
        <f t="shared" si="0"/>
        <v>0</v>
      </c>
      <c r="F52" s="249">
        <v>2600</v>
      </c>
      <c r="G52" s="250" t="str">
        <f t="shared" si="1"/>
        <v>Full Payment</v>
      </c>
      <c r="H52" s="251"/>
      <c r="I52" s="252">
        <f t="shared" si="7"/>
        <v>2600</v>
      </c>
      <c r="J52" s="253" t="str">
        <f t="shared" si="9"/>
        <v/>
      </c>
      <c r="K52" s="254" t="str">
        <f t="shared" si="8"/>
        <v/>
      </c>
      <c r="L52" s="537" t="str">
        <f t="shared" si="10"/>
        <v/>
      </c>
      <c r="M52" s="546" t="s">
        <v>674</v>
      </c>
    </row>
    <row r="53" spans="2:13" x14ac:dyDescent="0.3">
      <c r="B53" s="291" t="s">
        <v>315</v>
      </c>
      <c r="C53" s="296" t="s">
        <v>52</v>
      </c>
      <c r="D53" s="292">
        <v>2600</v>
      </c>
      <c r="E53" s="293">
        <f t="shared" si="0"/>
        <v>0</v>
      </c>
      <c r="F53" s="249">
        <v>2600</v>
      </c>
      <c r="G53" s="250" t="str">
        <f t="shared" si="1"/>
        <v>Full Payment</v>
      </c>
      <c r="H53" s="251" t="s">
        <v>551</v>
      </c>
      <c r="I53" s="252">
        <f t="shared" si="7"/>
        <v>2600</v>
      </c>
      <c r="J53" s="253" t="str">
        <f t="shared" si="9"/>
        <v/>
      </c>
      <c r="K53" s="254" t="str">
        <f t="shared" si="8"/>
        <v/>
      </c>
      <c r="L53" s="537" t="str">
        <f t="shared" si="10"/>
        <v/>
      </c>
      <c r="M53" s="546" t="s">
        <v>674</v>
      </c>
    </row>
    <row r="54" spans="2:13" x14ac:dyDescent="0.3">
      <c r="B54" s="291" t="s">
        <v>316</v>
      </c>
      <c r="C54" s="281" t="s">
        <v>53</v>
      </c>
      <c r="D54" s="292">
        <v>2600</v>
      </c>
      <c r="E54" s="293">
        <f t="shared" si="0"/>
        <v>0</v>
      </c>
      <c r="F54" s="249">
        <v>2600</v>
      </c>
      <c r="G54" s="250" t="str">
        <f t="shared" si="1"/>
        <v>Full Payment</v>
      </c>
      <c r="H54" s="251"/>
      <c r="I54" s="252">
        <f t="shared" si="7"/>
        <v>2600</v>
      </c>
      <c r="J54" s="253" t="str">
        <f t="shared" si="9"/>
        <v/>
      </c>
      <c r="K54" s="254" t="str">
        <f t="shared" si="8"/>
        <v/>
      </c>
      <c r="L54" s="537" t="str">
        <f t="shared" si="10"/>
        <v/>
      </c>
      <c r="M54" s="546" t="s">
        <v>674</v>
      </c>
    </row>
    <row r="55" spans="2:13" x14ac:dyDescent="0.3">
      <c r="B55" s="291" t="s">
        <v>342</v>
      </c>
      <c r="C55" s="281" t="s">
        <v>54</v>
      </c>
      <c r="D55" s="292"/>
      <c r="E55" s="293">
        <f t="shared" si="0"/>
        <v>2600</v>
      </c>
      <c r="F55" s="249">
        <v>2600</v>
      </c>
      <c r="G55" s="250" t="str">
        <f t="shared" si="1"/>
        <v>No Payment</v>
      </c>
      <c r="H55" s="251"/>
      <c r="I55" s="252" t="str">
        <f t="shared" si="7"/>
        <v/>
      </c>
      <c r="J55" s="253">
        <f t="shared" si="9"/>
        <v>0</v>
      </c>
      <c r="K55" s="254">
        <f t="shared" si="8"/>
        <v>0</v>
      </c>
      <c r="L55" s="537">
        <f t="shared" si="10"/>
        <v>0</v>
      </c>
      <c r="M55" s="546" t="s">
        <v>674</v>
      </c>
    </row>
    <row r="56" spans="2:13" x14ac:dyDescent="0.3">
      <c r="B56" s="291" t="s">
        <v>343</v>
      </c>
      <c r="C56" s="281" t="s">
        <v>55</v>
      </c>
      <c r="D56" s="292">
        <v>2600</v>
      </c>
      <c r="E56" s="293">
        <f t="shared" si="0"/>
        <v>0</v>
      </c>
      <c r="F56" s="249">
        <v>2600</v>
      </c>
      <c r="G56" s="250" t="str">
        <f t="shared" si="1"/>
        <v>Full Payment</v>
      </c>
      <c r="H56" s="251"/>
      <c r="I56" s="252">
        <f t="shared" si="7"/>
        <v>2600</v>
      </c>
      <c r="J56" s="253" t="str">
        <f t="shared" si="9"/>
        <v/>
      </c>
      <c r="K56" s="254" t="str">
        <f t="shared" si="8"/>
        <v/>
      </c>
      <c r="L56" s="537" t="str">
        <f t="shared" si="10"/>
        <v/>
      </c>
      <c r="M56" s="546" t="s">
        <v>674</v>
      </c>
    </row>
    <row r="57" spans="2:13" x14ac:dyDescent="0.3">
      <c r="B57" s="291" t="s">
        <v>344</v>
      </c>
      <c r="C57" s="281" t="s">
        <v>56</v>
      </c>
      <c r="D57" s="292">
        <v>2600</v>
      </c>
      <c r="E57" s="293">
        <f t="shared" si="0"/>
        <v>0</v>
      </c>
      <c r="F57" s="249">
        <v>2600</v>
      </c>
      <c r="G57" s="250" t="str">
        <f t="shared" si="1"/>
        <v>Full Payment</v>
      </c>
      <c r="H57" s="251"/>
      <c r="I57" s="252">
        <f t="shared" si="7"/>
        <v>2600</v>
      </c>
      <c r="J57" s="253" t="str">
        <f t="shared" si="9"/>
        <v/>
      </c>
      <c r="K57" s="254" t="str">
        <f t="shared" si="8"/>
        <v/>
      </c>
      <c r="L57" s="537" t="str">
        <f t="shared" si="10"/>
        <v/>
      </c>
      <c r="M57" s="546" t="s">
        <v>674</v>
      </c>
    </row>
    <row r="58" spans="2:13" x14ac:dyDescent="0.3">
      <c r="B58" s="291" t="s">
        <v>345</v>
      </c>
      <c r="C58" s="281" t="s">
        <v>57</v>
      </c>
      <c r="D58" s="292">
        <v>1500</v>
      </c>
      <c r="E58" s="293">
        <f t="shared" si="0"/>
        <v>1100</v>
      </c>
      <c r="F58" s="249">
        <v>2600</v>
      </c>
      <c r="G58" s="250" t="str">
        <f t="shared" si="1"/>
        <v>Part Payment</v>
      </c>
      <c r="H58" s="251"/>
      <c r="I58" s="252" t="str">
        <f t="shared" si="7"/>
        <v/>
      </c>
      <c r="J58" s="253">
        <f t="shared" si="9"/>
        <v>1500</v>
      </c>
      <c r="K58" s="254">
        <f t="shared" si="8"/>
        <v>1500</v>
      </c>
      <c r="L58" s="537" t="str">
        <f t="shared" si="10"/>
        <v/>
      </c>
      <c r="M58" s="546" t="s">
        <v>674</v>
      </c>
    </row>
    <row r="59" spans="2:13" x14ac:dyDescent="0.3">
      <c r="B59" s="291" t="s">
        <v>346</v>
      </c>
      <c r="C59" s="281" t="s">
        <v>58</v>
      </c>
      <c r="D59" s="292">
        <v>2600</v>
      </c>
      <c r="E59" s="293">
        <f t="shared" si="0"/>
        <v>0</v>
      </c>
      <c r="F59" s="249">
        <v>2600</v>
      </c>
      <c r="G59" s="250" t="str">
        <f t="shared" si="1"/>
        <v>Full Payment</v>
      </c>
      <c r="H59" s="251"/>
      <c r="I59" s="252">
        <f t="shared" si="7"/>
        <v>2600</v>
      </c>
      <c r="J59" s="253" t="str">
        <f t="shared" si="9"/>
        <v/>
      </c>
      <c r="K59" s="254" t="str">
        <f t="shared" si="8"/>
        <v/>
      </c>
      <c r="L59" s="537" t="str">
        <f t="shared" si="10"/>
        <v/>
      </c>
      <c r="M59" s="546" t="s">
        <v>674</v>
      </c>
    </row>
    <row r="60" spans="2:13" x14ac:dyDescent="0.3">
      <c r="B60" s="291" t="s">
        <v>347</v>
      </c>
      <c r="C60" s="281" t="s">
        <v>59</v>
      </c>
      <c r="D60" s="292">
        <v>1500</v>
      </c>
      <c r="E60" s="293">
        <f t="shared" si="0"/>
        <v>1100</v>
      </c>
      <c r="F60" s="249">
        <v>2600</v>
      </c>
      <c r="G60" s="250" t="str">
        <f t="shared" si="1"/>
        <v>Part Payment</v>
      </c>
      <c r="H60" s="251"/>
      <c r="I60" s="252" t="str">
        <f t="shared" si="7"/>
        <v/>
      </c>
      <c r="J60" s="253">
        <f t="shared" si="9"/>
        <v>1500</v>
      </c>
      <c r="K60" s="254">
        <f t="shared" si="8"/>
        <v>1500</v>
      </c>
      <c r="L60" s="537" t="str">
        <f t="shared" si="10"/>
        <v/>
      </c>
      <c r="M60" s="546" t="s">
        <v>674</v>
      </c>
    </row>
    <row r="61" spans="2:13" x14ac:dyDescent="0.3">
      <c r="B61" s="291" t="s">
        <v>348</v>
      </c>
      <c r="C61" s="281" t="s">
        <v>60</v>
      </c>
      <c r="D61" s="292"/>
      <c r="E61" s="293">
        <f t="shared" si="0"/>
        <v>2600</v>
      </c>
      <c r="F61" s="249">
        <v>2600</v>
      </c>
      <c r="G61" s="250" t="str">
        <f t="shared" si="1"/>
        <v>No Payment</v>
      </c>
      <c r="H61" s="251"/>
      <c r="I61" s="252" t="str">
        <f t="shared" si="7"/>
        <v/>
      </c>
      <c r="J61" s="253">
        <f t="shared" si="9"/>
        <v>0</v>
      </c>
      <c r="K61" s="254">
        <f t="shared" si="8"/>
        <v>0</v>
      </c>
      <c r="L61" s="537">
        <f t="shared" si="10"/>
        <v>0</v>
      </c>
      <c r="M61" s="546" t="s">
        <v>674</v>
      </c>
    </row>
    <row r="62" spans="2:13" x14ac:dyDescent="0.3">
      <c r="B62" s="291" t="s">
        <v>349</v>
      </c>
      <c r="C62" s="281" t="s">
        <v>61</v>
      </c>
      <c r="D62" s="292">
        <v>2600</v>
      </c>
      <c r="E62" s="293">
        <f t="shared" si="0"/>
        <v>0</v>
      </c>
      <c r="F62" s="249">
        <v>2600</v>
      </c>
      <c r="G62" s="250" t="str">
        <f t="shared" si="1"/>
        <v>Full Payment</v>
      </c>
      <c r="H62" s="251"/>
      <c r="I62" s="252">
        <f t="shared" si="7"/>
        <v>2600</v>
      </c>
      <c r="J62" s="253" t="str">
        <f t="shared" si="9"/>
        <v/>
      </c>
      <c r="K62" s="254" t="str">
        <f t="shared" si="8"/>
        <v/>
      </c>
      <c r="L62" s="537" t="str">
        <f t="shared" si="10"/>
        <v/>
      </c>
      <c r="M62" s="546" t="s">
        <v>674</v>
      </c>
    </row>
    <row r="63" spans="2:13" x14ac:dyDescent="0.3">
      <c r="B63" s="291" t="s">
        <v>350</v>
      </c>
      <c r="C63" s="281" t="s">
        <v>62</v>
      </c>
      <c r="D63" s="292">
        <v>2600</v>
      </c>
      <c r="E63" s="293">
        <f t="shared" si="0"/>
        <v>0</v>
      </c>
      <c r="F63" s="249">
        <v>2600</v>
      </c>
      <c r="G63" s="250" t="str">
        <f t="shared" si="1"/>
        <v>Full Payment</v>
      </c>
      <c r="H63" s="251"/>
      <c r="I63" s="252">
        <f t="shared" si="7"/>
        <v>2600</v>
      </c>
      <c r="J63" s="253" t="str">
        <f t="shared" si="9"/>
        <v/>
      </c>
      <c r="K63" s="254" t="str">
        <f t="shared" si="8"/>
        <v/>
      </c>
      <c r="L63" s="537" t="str">
        <f t="shared" si="10"/>
        <v/>
      </c>
      <c r="M63" s="546" t="s">
        <v>674</v>
      </c>
    </row>
    <row r="64" spans="2:13" x14ac:dyDescent="0.3">
      <c r="B64" s="291" t="s">
        <v>351</v>
      </c>
      <c r="C64" s="281" t="s">
        <v>63</v>
      </c>
      <c r="D64" s="292">
        <v>1600</v>
      </c>
      <c r="E64" s="293">
        <f t="shared" si="0"/>
        <v>1000</v>
      </c>
      <c r="F64" s="249">
        <v>2600</v>
      </c>
      <c r="G64" s="250" t="str">
        <f t="shared" si="1"/>
        <v>Part Payment</v>
      </c>
      <c r="H64" s="251"/>
      <c r="I64" s="252" t="str">
        <f t="shared" si="7"/>
        <v/>
      </c>
      <c r="J64" s="253">
        <f t="shared" si="9"/>
        <v>1600</v>
      </c>
      <c r="K64" s="254">
        <f t="shared" si="8"/>
        <v>1600</v>
      </c>
      <c r="L64" s="537" t="str">
        <f t="shared" si="10"/>
        <v/>
      </c>
      <c r="M64" s="546" t="s">
        <v>674</v>
      </c>
    </row>
    <row r="65" spans="2:13" x14ac:dyDescent="0.3">
      <c r="B65" s="291" t="s">
        <v>352</v>
      </c>
      <c r="C65" s="281" t="s">
        <v>64</v>
      </c>
      <c r="D65" s="292">
        <v>2600</v>
      </c>
      <c r="E65" s="293">
        <f t="shared" si="0"/>
        <v>0</v>
      </c>
      <c r="F65" s="249">
        <v>2600</v>
      </c>
      <c r="G65" s="250" t="str">
        <f t="shared" si="1"/>
        <v>Full Payment</v>
      </c>
      <c r="H65" s="251"/>
      <c r="I65" s="252">
        <f t="shared" si="7"/>
        <v>2600</v>
      </c>
      <c r="J65" s="253" t="str">
        <f t="shared" si="9"/>
        <v/>
      </c>
      <c r="K65" s="254" t="str">
        <f t="shared" si="8"/>
        <v/>
      </c>
      <c r="L65" s="537" t="str">
        <f t="shared" si="10"/>
        <v/>
      </c>
      <c r="M65" s="546" t="s">
        <v>674</v>
      </c>
    </row>
    <row r="66" spans="2:13" x14ac:dyDescent="0.3">
      <c r="B66" s="291" t="s">
        <v>353</v>
      </c>
      <c r="C66" s="281" t="s">
        <v>65</v>
      </c>
      <c r="D66" s="292">
        <v>2600</v>
      </c>
      <c r="E66" s="293">
        <f t="shared" si="0"/>
        <v>0</v>
      </c>
      <c r="F66" s="249">
        <v>2600</v>
      </c>
      <c r="G66" s="250" t="str">
        <f t="shared" si="1"/>
        <v>Full Payment</v>
      </c>
      <c r="H66" s="251"/>
      <c r="I66" s="252">
        <f t="shared" si="7"/>
        <v>2600</v>
      </c>
      <c r="J66" s="253" t="str">
        <f t="shared" si="9"/>
        <v/>
      </c>
      <c r="K66" s="254" t="str">
        <f t="shared" si="8"/>
        <v/>
      </c>
      <c r="L66" s="537" t="str">
        <f t="shared" si="10"/>
        <v/>
      </c>
      <c r="M66" s="546" t="s">
        <v>674</v>
      </c>
    </row>
    <row r="67" spans="2:13" x14ac:dyDescent="0.3">
      <c r="B67" s="291" t="s">
        <v>354</v>
      </c>
      <c r="C67" s="281" t="s">
        <v>66</v>
      </c>
      <c r="D67" s="292"/>
      <c r="E67" s="293">
        <f t="shared" si="0"/>
        <v>2600</v>
      </c>
      <c r="F67" s="249">
        <v>2600</v>
      </c>
      <c r="G67" s="250" t="str">
        <f t="shared" si="1"/>
        <v>No Payment</v>
      </c>
      <c r="H67" s="251"/>
      <c r="I67" s="252" t="str">
        <f t="shared" si="7"/>
        <v/>
      </c>
      <c r="J67" s="253">
        <f t="shared" si="9"/>
        <v>0</v>
      </c>
      <c r="K67" s="254">
        <f t="shared" si="8"/>
        <v>0</v>
      </c>
      <c r="L67" s="537">
        <f t="shared" si="10"/>
        <v>0</v>
      </c>
      <c r="M67" s="546" t="s">
        <v>674</v>
      </c>
    </row>
    <row r="68" spans="2:13" x14ac:dyDescent="0.3">
      <c r="B68" s="291" t="s">
        <v>355</v>
      </c>
      <c r="C68" s="281" t="s">
        <v>67</v>
      </c>
      <c r="D68" s="292"/>
      <c r="E68" s="293">
        <f t="shared" si="0"/>
        <v>2600</v>
      </c>
      <c r="F68" s="249">
        <v>2600</v>
      </c>
      <c r="G68" s="250" t="str">
        <f t="shared" si="1"/>
        <v>No Payment</v>
      </c>
      <c r="H68" s="251"/>
      <c r="I68" s="252" t="str">
        <f t="shared" si="7"/>
        <v/>
      </c>
      <c r="J68" s="253">
        <f t="shared" si="9"/>
        <v>0</v>
      </c>
      <c r="K68" s="254">
        <f t="shared" si="8"/>
        <v>0</v>
      </c>
      <c r="L68" s="537">
        <f t="shared" si="10"/>
        <v>0</v>
      </c>
      <c r="M68" s="546" t="s">
        <v>674</v>
      </c>
    </row>
    <row r="69" spans="2:13" x14ac:dyDescent="0.3">
      <c r="B69" s="291" t="s">
        <v>356</v>
      </c>
      <c r="C69" s="281" t="s">
        <v>68</v>
      </c>
      <c r="D69" s="297">
        <v>1500</v>
      </c>
      <c r="E69" s="293">
        <f t="shared" si="0"/>
        <v>1100</v>
      </c>
      <c r="F69" s="249">
        <v>2600</v>
      </c>
      <c r="G69" s="250" t="str">
        <f t="shared" si="1"/>
        <v>Part Payment</v>
      </c>
      <c r="H69" s="298"/>
      <c r="I69" s="252" t="str">
        <f t="shared" si="7"/>
        <v/>
      </c>
      <c r="J69" s="253">
        <f t="shared" si="9"/>
        <v>1500</v>
      </c>
      <c r="K69" s="254">
        <f t="shared" si="8"/>
        <v>1500</v>
      </c>
      <c r="L69" s="537" t="str">
        <f t="shared" si="10"/>
        <v/>
      </c>
      <c r="M69" s="546" t="s">
        <v>674</v>
      </c>
    </row>
    <row r="70" spans="2:13" ht="24.75" thickBot="1" x14ac:dyDescent="0.6">
      <c r="B70" s="541"/>
      <c r="C70" s="601" t="s">
        <v>610</v>
      </c>
      <c r="D70" s="299">
        <f>SUM(D26:D69)</f>
        <v>78500</v>
      </c>
      <c r="E70" s="261">
        <f>SUM(E26:E69)</f>
        <v>35900</v>
      </c>
      <c r="F70" s="262">
        <f>SUM(F26:F69)</f>
        <v>114400</v>
      </c>
      <c r="G70" s="263"/>
      <c r="H70" s="264"/>
      <c r="I70" s="300">
        <f>COUNTIFS(I26:I69,2600)</f>
        <v>22</v>
      </c>
      <c r="J70" s="301">
        <f>SUM(J26:J69)</f>
        <v>21300</v>
      </c>
      <c r="K70" s="267">
        <f>COUNTIFS(K26:K69,"&lt;2600",K26:K69,"&lt;&gt;0")</f>
        <v>13</v>
      </c>
      <c r="L70" s="538">
        <f>COUNTIF(L26:L69,0)</f>
        <v>9</v>
      </c>
      <c r="M70" s="547"/>
    </row>
    <row r="71" spans="2:13" ht="16.5" thickTop="1" x14ac:dyDescent="0.25">
      <c r="B71" s="559"/>
      <c r="C71" s="559"/>
      <c r="D71" s="561"/>
      <c r="E71" s="563">
        <f>F73-D73</f>
        <v>0</v>
      </c>
      <c r="F71" s="565"/>
      <c r="G71" s="567"/>
      <c r="H71" s="569"/>
      <c r="I71" s="572" t="str">
        <f t="shared" ref="I71:I73" si="11">IF(OR(D71=1600,D71=2600),D71,"")</f>
        <v/>
      </c>
      <c r="J71" s="567"/>
      <c r="K71" s="567"/>
      <c r="L71" s="567"/>
      <c r="M71" s="574"/>
    </row>
    <row r="72" spans="2:13" ht="16.5" thickBot="1" x14ac:dyDescent="0.3">
      <c r="B72" s="597"/>
      <c r="C72" s="559"/>
      <c r="D72" s="562"/>
      <c r="E72" s="564"/>
      <c r="F72" s="566"/>
      <c r="G72" s="559"/>
      <c r="H72" s="570"/>
      <c r="I72" s="573"/>
      <c r="J72" s="559"/>
      <c r="K72" s="559"/>
      <c r="L72" s="559"/>
      <c r="M72" s="575"/>
    </row>
    <row r="73" spans="2:13" ht="17.25" thickTop="1" thickBot="1" x14ac:dyDescent="0.3">
      <c r="B73" s="588" t="s">
        <v>264</v>
      </c>
      <c r="C73" s="597"/>
      <c r="D73" s="604"/>
      <c r="E73" s="605"/>
      <c r="F73" s="606"/>
      <c r="G73" s="597"/>
      <c r="H73" s="598"/>
      <c r="I73" s="599"/>
      <c r="J73" s="597"/>
      <c r="K73" s="597"/>
      <c r="L73" s="597"/>
      <c r="M73" s="600"/>
    </row>
    <row r="74" spans="2:13" ht="21" thickTop="1" x14ac:dyDescent="0.3">
      <c r="B74" s="268" t="s">
        <v>287</v>
      </c>
      <c r="C74" s="602" t="s">
        <v>69</v>
      </c>
      <c r="D74" s="269"/>
      <c r="E74" s="284">
        <f t="shared" si="0"/>
        <v>2600</v>
      </c>
      <c r="F74" s="285">
        <v>2600</v>
      </c>
      <c r="G74" s="286" t="str">
        <f t="shared" ref="G74:G137" si="12">IF(D74=0,"No Payment",IF(D74&lt;F74,"Part Payment","Full Payment"))</f>
        <v>No Payment</v>
      </c>
      <c r="H74" s="287"/>
      <c r="I74" s="590" t="str">
        <f t="shared" ref="I74:I137" si="13">IF(D74&gt;=2600,2600,"")</f>
        <v/>
      </c>
      <c r="J74" s="603">
        <f>IF(D74&lt;2600,D74,"")</f>
        <v>0</v>
      </c>
      <c r="K74" s="560">
        <f t="shared" ref="K74:K137" si="14">IF(D74&lt;2600,D74,"")</f>
        <v>0</v>
      </c>
      <c r="L74" s="592">
        <f>IF(G74="No Payment",0,"")</f>
        <v>0</v>
      </c>
      <c r="M74" s="548" t="s">
        <v>675</v>
      </c>
    </row>
    <row r="75" spans="2:13" x14ac:dyDescent="0.3">
      <c r="B75" s="268" t="s">
        <v>289</v>
      </c>
      <c r="C75" s="259" t="s">
        <v>70</v>
      </c>
      <c r="D75" s="305">
        <v>2600</v>
      </c>
      <c r="E75" s="293">
        <f t="shared" ref="E75:E132" si="15">F75-D75</f>
        <v>0</v>
      </c>
      <c r="F75" s="249">
        <v>2600</v>
      </c>
      <c r="G75" s="250" t="str">
        <f t="shared" si="12"/>
        <v>Full Payment</v>
      </c>
      <c r="H75" s="251"/>
      <c r="I75" s="252">
        <f t="shared" si="13"/>
        <v>2600</v>
      </c>
      <c r="J75" s="253" t="str">
        <f t="shared" ref="J75:J138" si="16">IF(D75&lt;2600,D75,"")</f>
        <v/>
      </c>
      <c r="K75" s="254" t="str">
        <f t="shared" si="14"/>
        <v/>
      </c>
      <c r="L75" s="537" t="str">
        <f t="shared" ref="L75:L138" si="17">IF(G75="No Payment",0,"")</f>
        <v/>
      </c>
      <c r="M75" s="546" t="s">
        <v>675</v>
      </c>
    </row>
    <row r="76" spans="2:13" x14ac:dyDescent="0.3">
      <c r="B76" s="268" t="s">
        <v>290</v>
      </c>
      <c r="C76" s="259" t="s">
        <v>71</v>
      </c>
      <c r="D76" s="305">
        <v>2000</v>
      </c>
      <c r="E76" s="293">
        <f t="shared" si="15"/>
        <v>600</v>
      </c>
      <c r="F76" s="249">
        <v>2600</v>
      </c>
      <c r="G76" s="250" t="str">
        <f t="shared" si="12"/>
        <v>Part Payment</v>
      </c>
      <c r="H76" s="251"/>
      <c r="I76" s="252" t="str">
        <f t="shared" si="13"/>
        <v/>
      </c>
      <c r="J76" s="253">
        <f t="shared" si="16"/>
        <v>2000</v>
      </c>
      <c r="K76" s="254">
        <f t="shared" si="14"/>
        <v>2000</v>
      </c>
      <c r="L76" s="537" t="str">
        <f t="shared" si="17"/>
        <v/>
      </c>
      <c r="M76" s="546" t="s">
        <v>675</v>
      </c>
    </row>
    <row r="77" spans="2:13" x14ac:dyDescent="0.3">
      <c r="B77" s="268" t="s">
        <v>291</v>
      </c>
      <c r="C77" s="259" t="s">
        <v>72</v>
      </c>
      <c r="D77" s="305"/>
      <c r="E77" s="293">
        <f t="shared" si="15"/>
        <v>2600</v>
      </c>
      <c r="F77" s="249">
        <v>2600</v>
      </c>
      <c r="G77" s="250" t="str">
        <f t="shared" si="12"/>
        <v>No Payment</v>
      </c>
      <c r="H77" s="251"/>
      <c r="I77" s="252" t="str">
        <f t="shared" si="13"/>
        <v/>
      </c>
      <c r="J77" s="253">
        <f t="shared" si="16"/>
        <v>0</v>
      </c>
      <c r="K77" s="254">
        <f t="shared" si="14"/>
        <v>0</v>
      </c>
      <c r="L77" s="537">
        <f t="shared" si="17"/>
        <v>0</v>
      </c>
      <c r="M77" s="546" t="s">
        <v>675</v>
      </c>
    </row>
    <row r="78" spans="2:13" x14ac:dyDescent="0.3">
      <c r="B78" s="268" t="s">
        <v>292</v>
      </c>
      <c r="C78" s="259" t="s">
        <v>73</v>
      </c>
      <c r="D78" s="305">
        <v>1700</v>
      </c>
      <c r="E78" s="293">
        <f t="shared" si="15"/>
        <v>900</v>
      </c>
      <c r="F78" s="249">
        <v>2600</v>
      </c>
      <c r="G78" s="250" t="str">
        <f t="shared" si="12"/>
        <v>Part Payment</v>
      </c>
      <c r="H78" s="251"/>
      <c r="I78" s="252" t="str">
        <f t="shared" si="13"/>
        <v/>
      </c>
      <c r="J78" s="253">
        <f t="shared" si="16"/>
        <v>1700</v>
      </c>
      <c r="K78" s="254">
        <f t="shared" si="14"/>
        <v>1700</v>
      </c>
      <c r="L78" s="537" t="str">
        <f t="shared" si="17"/>
        <v/>
      </c>
      <c r="M78" s="546" t="s">
        <v>675</v>
      </c>
    </row>
    <row r="79" spans="2:13" x14ac:dyDescent="0.3">
      <c r="B79" s="268" t="s">
        <v>293</v>
      </c>
      <c r="C79" s="259" t="s">
        <v>74</v>
      </c>
      <c r="D79" s="305">
        <v>2600</v>
      </c>
      <c r="E79" s="293">
        <f t="shared" si="15"/>
        <v>0</v>
      </c>
      <c r="F79" s="249">
        <v>2600</v>
      </c>
      <c r="G79" s="250" t="str">
        <f t="shared" si="12"/>
        <v>Full Payment</v>
      </c>
      <c r="H79" s="251"/>
      <c r="I79" s="252">
        <f t="shared" si="13"/>
        <v>2600</v>
      </c>
      <c r="J79" s="253" t="str">
        <f t="shared" si="16"/>
        <v/>
      </c>
      <c r="K79" s="254" t="str">
        <f t="shared" si="14"/>
        <v/>
      </c>
      <c r="L79" s="537" t="str">
        <f t="shared" si="17"/>
        <v/>
      </c>
      <c r="M79" s="546" t="s">
        <v>675</v>
      </c>
    </row>
    <row r="80" spans="2:13" x14ac:dyDescent="0.3">
      <c r="B80" s="268" t="s">
        <v>294</v>
      </c>
      <c r="C80" s="259" t="s">
        <v>75</v>
      </c>
      <c r="D80" s="305">
        <v>1600</v>
      </c>
      <c r="E80" s="293">
        <f t="shared" si="15"/>
        <v>1000</v>
      </c>
      <c r="F80" s="249">
        <v>2600</v>
      </c>
      <c r="G80" s="250" t="str">
        <f t="shared" si="12"/>
        <v>Part Payment</v>
      </c>
      <c r="H80" s="251"/>
      <c r="I80" s="252" t="str">
        <f t="shared" si="13"/>
        <v/>
      </c>
      <c r="J80" s="253">
        <f t="shared" si="16"/>
        <v>1600</v>
      </c>
      <c r="K80" s="254">
        <f t="shared" si="14"/>
        <v>1600</v>
      </c>
      <c r="L80" s="537" t="str">
        <f t="shared" si="17"/>
        <v/>
      </c>
      <c r="M80" s="546" t="s">
        <v>675</v>
      </c>
    </row>
    <row r="81" spans="2:13" x14ac:dyDescent="0.3">
      <c r="B81" s="268" t="s">
        <v>295</v>
      </c>
      <c r="C81" s="259" t="s">
        <v>76</v>
      </c>
      <c r="D81" s="305">
        <v>2600</v>
      </c>
      <c r="E81" s="293">
        <f t="shared" si="15"/>
        <v>0</v>
      </c>
      <c r="F81" s="249">
        <v>2600</v>
      </c>
      <c r="G81" s="250" t="str">
        <f t="shared" si="12"/>
        <v>Full Payment</v>
      </c>
      <c r="H81" s="251"/>
      <c r="I81" s="252">
        <f t="shared" si="13"/>
        <v>2600</v>
      </c>
      <c r="J81" s="253" t="str">
        <f t="shared" si="16"/>
        <v/>
      </c>
      <c r="K81" s="254" t="str">
        <f t="shared" si="14"/>
        <v/>
      </c>
      <c r="L81" s="537" t="str">
        <f t="shared" si="17"/>
        <v/>
      </c>
      <c r="M81" s="546" t="s">
        <v>675</v>
      </c>
    </row>
    <row r="82" spans="2:13" x14ac:dyDescent="0.3">
      <c r="B82" s="268" t="s">
        <v>296</v>
      </c>
      <c r="C82" s="306" t="s">
        <v>77</v>
      </c>
      <c r="D82" s="305">
        <v>2600</v>
      </c>
      <c r="E82" s="293">
        <f>F82-D82</f>
        <v>0</v>
      </c>
      <c r="F82" s="249">
        <v>2600</v>
      </c>
      <c r="G82" s="250" t="str">
        <f t="shared" si="12"/>
        <v>Full Payment</v>
      </c>
      <c r="H82" s="251"/>
      <c r="I82" s="252">
        <f t="shared" si="13"/>
        <v>2600</v>
      </c>
      <c r="J82" s="253" t="str">
        <f t="shared" si="16"/>
        <v/>
      </c>
      <c r="K82" s="254" t="str">
        <f t="shared" si="14"/>
        <v/>
      </c>
      <c r="L82" s="537" t="str">
        <f t="shared" si="17"/>
        <v/>
      </c>
      <c r="M82" s="546" t="s">
        <v>675</v>
      </c>
    </row>
    <row r="83" spans="2:13" x14ac:dyDescent="0.3">
      <c r="B83" s="268" t="s">
        <v>297</v>
      </c>
      <c r="C83" s="306" t="s">
        <v>78</v>
      </c>
      <c r="D83" s="305">
        <v>2585</v>
      </c>
      <c r="E83" s="293">
        <f t="shared" si="15"/>
        <v>15</v>
      </c>
      <c r="F83" s="249">
        <v>2600</v>
      </c>
      <c r="G83" s="250" t="str">
        <f t="shared" si="12"/>
        <v>Part Payment</v>
      </c>
      <c r="H83" s="251"/>
      <c r="I83" s="252" t="str">
        <f t="shared" si="13"/>
        <v/>
      </c>
      <c r="J83" s="253">
        <f t="shared" si="16"/>
        <v>2585</v>
      </c>
      <c r="K83" s="254">
        <f t="shared" si="14"/>
        <v>2585</v>
      </c>
      <c r="L83" s="537" t="str">
        <f t="shared" si="17"/>
        <v/>
      </c>
      <c r="M83" s="546" t="s">
        <v>675</v>
      </c>
    </row>
    <row r="84" spans="2:13" x14ac:dyDescent="0.3">
      <c r="B84" s="268" t="s">
        <v>298</v>
      </c>
      <c r="C84" s="306" t="s">
        <v>79</v>
      </c>
      <c r="D84" s="305">
        <v>2400</v>
      </c>
      <c r="E84" s="293">
        <f t="shared" si="15"/>
        <v>200</v>
      </c>
      <c r="F84" s="249">
        <v>2600</v>
      </c>
      <c r="G84" s="250" t="str">
        <f t="shared" si="12"/>
        <v>Part Payment</v>
      </c>
      <c r="H84" s="251"/>
      <c r="I84" s="252" t="str">
        <f t="shared" si="13"/>
        <v/>
      </c>
      <c r="J84" s="253">
        <f t="shared" si="16"/>
        <v>2400</v>
      </c>
      <c r="K84" s="254">
        <f t="shared" si="14"/>
        <v>2400</v>
      </c>
      <c r="L84" s="537" t="str">
        <f t="shared" si="17"/>
        <v/>
      </c>
      <c r="M84" s="546" t="s">
        <v>675</v>
      </c>
    </row>
    <row r="85" spans="2:13" x14ac:dyDescent="0.3">
      <c r="B85" s="268" t="s">
        <v>299</v>
      </c>
      <c r="C85" s="306" t="s">
        <v>80</v>
      </c>
      <c r="D85" s="305">
        <v>1500</v>
      </c>
      <c r="E85" s="293">
        <f t="shared" si="15"/>
        <v>1100</v>
      </c>
      <c r="F85" s="249">
        <v>2600</v>
      </c>
      <c r="G85" s="250" t="str">
        <f t="shared" si="12"/>
        <v>Part Payment</v>
      </c>
      <c r="H85" s="251"/>
      <c r="I85" s="252" t="str">
        <f t="shared" si="13"/>
        <v/>
      </c>
      <c r="J85" s="253">
        <f t="shared" si="16"/>
        <v>1500</v>
      </c>
      <c r="K85" s="254">
        <f t="shared" si="14"/>
        <v>1500</v>
      </c>
      <c r="L85" s="537" t="str">
        <f t="shared" si="17"/>
        <v/>
      </c>
      <c r="M85" s="546" t="s">
        <v>675</v>
      </c>
    </row>
    <row r="86" spans="2:13" x14ac:dyDescent="0.3">
      <c r="B86" s="268" t="s">
        <v>300</v>
      </c>
      <c r="C86" s="306" t="s">
        <v>81</v>
      </c>
      <c r="D86" s="305">
        <v>2600</v>
      </c>
      <c r="E86" s="293">
        <f t="shared" si="15"/>
        <v>0</v>
      </c>
      <c r="F86" s="249">
        <v>2600</v>
      </c>
      <c r="G86" s="250" t="str">
        <f t="shared" si="12"/>
        <v>Full Payment</v>
      </c>
      <c r="H86" s="251" t="s">
        <v>531</v>
      </c>
      <c r="I86" s="252">
        <f t="shared" si="13"/>
        <v>2600</v>
      </c>
      <c r="J86" s="253" t="str">
        <f t="shared" si="16"/>
        <v/>
      </c>
      <c r="K86" s="254" t="str">
        <f t="shared" si="14"/>
        <v/>
      </c>
      <c r="L86" s="537" t="str">
        <f t="shared" si="17"/>
        <v/>
      </c>
      <c r="M86" s="546" t="s">
        <v>675</v>
      </c>
    </row>
    <row r="87" spans="2:13" x14ac:dyDescent="0.3">
      <c r="B87" s="268" t="s">
        <v>301</v>
      </c>
      <c r="C87" s="306" t="s">
        <v>82</v>
      </c>
      <c r="D87" s="305">
        <v>2600</v>
      </c>
      <c r="E87" s="293">
        <f t="shared" si="15"/>
        <v>0</v>
      </c>
      <c r="F87" s="249">
        <v>2600</v>
      </c>
      <c r="G87" s="250" t="str">
        <f t="shared" si="12"/>
        <v>Full Payment</v>
      </c>
      <c r="H87" s="251" t="s">
        <v>531</v>
      </c>
      <c r="I87" s="252">
        <f t="shared" si="13"/>
        <v>2600</v>
      </c>
      <c r="J87" s="253" t="str">
        <f t="shared" si="16"/>
        <v/>
      </c>
      <c r="K87" s="254" t="str">
        <f>IF(D87&lt;2600,D87,"")</f>
        <v/>
      </c>
      <c r="L87" s="537" t="str">
        <f t="shared" si="17"/>
        <v/>
      </c>
      <c r="M87" s="546" t="s">
        <v>675</v>
      </c>
    </row>
    <row r="88" spans="2:13" x14ac:dyDescent="0.3">
      <c r="B88" s="268" t="s">
        <v>302</v>
      </c>
      <c r="C88" s="306" t="s">
        <v>83</v>
      </c>
      <c r="D88" s="305">
        <v>2600</v>
      </c>
      <c r="E88" s="293">
        <f t="shared" si="15"/>
        <v>0</v>
      </c>
      <c r="F88" s="249">
        <v>2600</v>
      </c>
      <c r="G88" s="250" t="str">
        <f t="shared" si="12"/>
        <v>Full Payment</v>
      </c>
      <c r="H88" s="251"/>
      <c r="I88" s="252">
        <f t="shared" si="13"/>
        <v>2600</v>
      </c>
      <c r="J88" s="253" t="str">
        <f t="shared" si="16"/>
        <v/>
      </c>
      <c r="K88" s="254" t="str">
        <f t="shared" si="14"/>
        <v/>
      </c>
      <c r="L88" s="537" t="str">
        <f t="shared" si="17"/>
        <v/>
      </c>
      <c r="M88" s="546" t="s">
        <v>675</v>
      </c>
    </row>
    <row r="89" spans="2:13" x14ac:dyDescent="0.3">
      <c r="B89" s="268" t="s">
        <v>303</v>
      </c>
      <c r="C89" s="306" t="s">
        <v>84</v>
      </c>
      <c r="D89" s="305">
        <v>2600</v>
      </c>
      <c r="E89" s="293">
        <f t="shared" si="15"/>
        <v>0</v>
      </c>
      <c r="F89" s="249">
        <v>2600</v>
      </c>
      <c r="G89" s="250" t="str">
        <f t="shared" si="12"/>
        <v>Full Payment</v>
      </c>
      <c r="H89" s="251" t="s">
        <v>531</v>
      </c>
      <c r="I89" s="252">
        <f t="shared" si="13"/>
        <v>2600</v>
      </c>
      <c r="J89" s="253" t="str">
        <f t="shared" si="16"/>
        <v/>
      </c>
      <c r="K89" s="254" t="str">
        <f t="shared" si="14"/>
        <v/>
      </c>
      <c r="L89" s="537" t="str">
        <f t="shared" si="17"/>
        <v/>
      </c>
      <c r="M89" s="546" t="s">
        <v>675</v>
      </c>
    </row>
    <row r="90" spans="2:13" x14ac:dyDescent="0.3">
      <c r="B90" s="268" t="s">
        <v>304</v>
      </c>
      <c r="C90" s="306" t="s">
        <v>85</v>
      </c>
      <c r="D90" s="305">
        <v>2600</v>
      </c>
      <c r="E90" s="293">
        <f t="shared" si="15"/>
        <v>0</v>
      </c>
      <c r="F90" s="249">
        <v>2600</v>
      </c>
      <c r="G90" s="250" t="str">
        <f t="shared" si="12"/>
        <v>Full Payment</v>
      </c>
      <c r="H90" s="251"/>
      <c r="I90" s="252">
        <f t="shared" si="13"/>
        <v>2600</v>
      </c>
      <c r="J90" s="253" t="str">
        <f t="shared" si="16"/>
        <v/>
      </c>
      <c r="K90" s="254" t="str">
        <f t="shared" si="14"/>
        <v/>
      </c>
      <c r="L90" s="537" t="str">
        <f t="shared" si="17"/>
        <v/>
      </c>
      <c r="M90" s="546" t="s">
        <v>675</v>
      </c>
    </row>
    <row r="91" spans="2:13" x14ac:dyDescent="0.3">
      <c r="B91" s="268" t="s">
        <v>305</v>
      </c>
      <c r="C91" s="306" t="s">
        <v>86</v>
      </c>
      <c r="D91" s="305">
        <v>2600</v>
      </c>
      <c r="E91" s="293">
        <f t="shared" si="15"/>
        <v>0</v>
      </c>
      <c r="F91" s="249">
        <v>2600</v>
      </c>
      <c r="G91" s="250" t="str">
        <f t="shared" si="12"/>
        <v>Full Payment</v>
      </c>
      <c r="H91" s="251"/>
      <c r="I91" s="252">
        <f t="shared" si="13"/>
        <v>2600</v>
      </c>
      <c r="J91" s="253" t="str">
        <f t="shared" si="16"/>
        <v/>
      </c>
      <c r="K91" s="254" t="str">
        <f t="shared" si="14"/>
        <v/>
      </c>
      <c r="L91" s="537" t="str">
        <f t="shared" si="17"/>
        <v/>
      </c>
      <c r="M91" s="546" t="s">
        <v>675</v>
      </c>
    </row>
    <row r="92" spans="2:13" x14ac:dyDescent="0.3">
      <c r="B92" s="268" t="s">
        <v>306</v>
      </c>
      <c r="C92" s="306" t="s">
        <v>87</v>
      </c>
      <c r="D92" s="305">
        <v>2000</v>
      </c>
      <c r="E92" s="293">
        <f t="shared" si="15"/>
        <v>600</v>
      </c>
      <c r="F92" s="249">
        <v>2600</v>
      </c>
      <c r="G92" s="250" t="str">
        <f t="shared" si="12"/>
        <v>Part Payment</v>
      </c>
      <c r="H92" s="251"/>
      <c r="I92" s="252" t="str">
        <f t="shared" si="13"/>
        <v/>
      </c>
      <c r="J92" s="253">
        <f t="shared" si="16"/>
        <v>2000</v>
      </c>
      <c r="K92" s="254">
        <f t="shared" si="14"/>
        <v>2000</v>
      </c>
      <c r="L92" s="537" t="str">
        <f t="shared" si="17"/>
        <v/>
      </c>
      <c r="M92" s="546" t="s">
        <v>675</v>
      </c>
    </row>
    <row r="93" spans="2:13" x14ac:dyDescent="0.3">
      <c r="B93" s="268" t="s">
        <v>307</v>
      </c>
      <c r="C93" s="259" t="s">
        <v>88</v>
      </c>
      <c r="D93" s="305">
        <v>2600</v>
      </c>
      <c r="E93" s="293">
        <f t="shared" si="15"/>
        <v>0</v>
      </c>
      <c r="F93" s="249">
        <v>2600</v>
      </c>
      <c r="G93" s="250" t="str">
        <f t="shared" si="12"/>
        <v>Full Payment</v>
      </c>
      <c r="H93" s="251"/>
      <c r="I93" s="252">
        <f t="shared" si="13"/>
        <v>2600</v>
      </c>
      <c r="J93" s="253" t="str">
        <f t="shared" si="16"/>
        <v/>
      </c>
      <c r="K93" s="254" t="str">
        <f t="shared" si="14"/>
        <v/>
      </c>
      <c r="L93" s="537" t="str">
        <f t="shared" si="17"/>
        <v/>
      </c>
      <c r="M93" s="546" t="s">
        <v>675</v>
      </c>
    </row>
    <row r="94" spans="2:13" x14ac:dyDescent="0.3">
      <c r="B94" s="268" t="s">
        <v>308</v>
      </c>
      <c r="C94" s="259" t="s">
        <v>89</v>
      </c>
      <c r="D94" s="305">
        <v>2600</v>
      </c>
      <c r="E94" s="293">
        <f t="shared" si="15"/>
        <v>0</v>
      </c>
      <c r="F94" s="249">
        <v>2600</v>
      </c>
      <c r="G94" s="250" t="str">
        <f t="shared" si="12"/>
        <v>Full Payment</v>
      </c>
      <c r="H94" s="251"/>
      <c r="I94" s="252">
        <f t="shared" si="13"/>
        <v>2600</v>
      </c>
      <c r="J94" s="253" t="str">
        <f t="shared" si="16"/>
        <v/>
      </c>
      <c r="K94" s="254" t="str">
        <f t="shared" si="14"/>
        <v/>
      </c>
      <c r="L94" s="537" t="str">
        <f t="shared" si="17"/>
        <v/>
      </c>
      <c r="M94" s="546" t="s">
        <v>675</v>
      </c>
    </row>
    <row r="95" spans="2:13" x14ac:dyDescent="0.3">
      <c r="B95" s="268" t="s">
        <v>309</v>
      </c>
      <c r="C95" s="259" t="s">
        <v>90</v>
      </c>
      <c r="D95" s="305">
        <v>2600</v>
      </c>
      <c r="E95" s="293">
        <f t="shared" si="15"/>
        <v>0</v>
      </c>
      <c r="F95" s="249">
        <v>2600</v>
      </c>
      <c r="G95" s="250" t="str">
        <f t="shared" si="12"/>
        <v>Full Payment</v>
      </c>
      <c r="H95" s="251"/>
      <c r="I95" s="252">
        <f t="shared" si="13"/>
        <v>2600</v>
      </c>
      <c r="J95" s="253" t="str">
        <f t="shared" si="16"/>
        <v/>
      </c>
      <c r="K95" s="254" t="str">
        <f t="shared" si="14"/>
        <v/>
      </c>
      <c r="L95" s="537" t="str">
        <f t="shared" si="17"/>
        <v/>
      </c>
      <c r="M95" s="546" t="s">
        <v>675</v>
      </c>
    </row>
    <row r="96" spans="2:13" x14ac:dyDescent="0.3">
      <c r="B96" s="268" t="s">
        <v>310</v>
      </c>
      <c r="C96" s="259" t="s">
        <v>91</v>
      </c>
      <c r="D96" s="305">
        <v>2600</v>
      </c>
      <c r="E96" s="293">
        <f t="shared" si="15"/>
        <v>0</v>
      </c>
      <c r="F96" s="249">
        <v>2600</v>
      </c>
      <c r="G96" s="250" t="str">
        <f t="shared" si="12"/>
        <v>Full Payment</v>
      </c>
      <c r="H96" s="251"/>
      <c r="I96" s="252">
        <f t="shared" si="13"/>
        <v>2600</v>
      </c>
      <c r="J96" s="253" t="str">
        <f t="shared" si="16"/>
        <v/>
      </c>
      <c r="K96" s="254" t="str">
        <f t="shared" si="14"/>
        <v/>
      </c>
      <c r="L96" s="537" t="str">
        <f t="shared" si="17"/>
        <v/>
      </c>
      <c r="M96" s="546" t="s">
        <v>675</v>
      </c>
    </row>
    <row r="97" spans="2:13" x14ac:dyDescent="0.3">
      <c r="B97" s="268" t="s">
        <v>311</v>
      </c>
      <c r="C97" s="259" t="s">
        <v>92</v>
      </c>
      <c r="D97" s="305">
        <v>2000</v>
      </c>
      <c r="E97" s="293">
        <f t="shared" si="15"/>
        <v>600</v>
      </c>
      <c r="F97" s="249">
        <v>2600</v>
      </c>
      <c r="G97" s="250" t="str">
        <f t="shared" si="12"/>
        <v>Part Payment</v>
      </c>
      <c r="H97" s="251"/>
      <c r="I97" s="252" t="str">
        <f t="shared" si="13"/>
        <v/>
      </c>
      <c r="J97" s="253">
        <f t="shared" si="16"/>
        <v>2000</v>
      </c>
      <c r="K97" s="254">
        <f t="shared" si="14"/>
        <v>2000</v>
      </c>
      <c r="L97" s="537" t="str">
        <f t="shared" si="17"/>
        <v/>
      </c>
      <c r="M97" s="546" t="s">
        <v>675</v>
      </c>
    </row>
    <row r="98" spans="2:13" x14ac:dyDescent="0.3">
      <c r="B98" s="268" t="s">
        <v>312</v>
      </c>
      <c r="C98" s="259" t="s">
        <v>93</v>
      </c>
      <c r="D98" s="305">
        <v>2600</v>
      </c>
      <c r="E98" s="293">
        <f t="shared" si="15"/>
        <v>0</v>
      </c>
      <c r="F98" s="249">
        <v>2600</v>
      </c>
      <c r="G98" s="250" t="str">
        <f t="shared" si="12"/>
        <v>Full Payment</v>
      </c>
      <c r="H98" s="251"/>
      <c r="I98" s="252">
        <f t="shared" si="13"/>
        <v>2600</v>
      </c>
      <c r="J98" s="253" t="str">
        <f t="shared" si="16"/>
        <v/>
      </c>
      <c r="K98" s="254" t="str">
        <f t="shared" si="14"/>
        <v/>
      </c>
      <c r="L98" s="537" t="str">
        <f t="shared" si="17"/>
        <v/>
      </c>
      <c r="M98" s="546" t="s">
        <v>675</v>
      </c>
    </row>
    <row r="99" spans="2:13" x14ac:dyDescent="0.3">
      <c r="B99" s="268" t="s">
        <v>313</v>
      </c>
      <c r="C99" s="259" t="s">
        <v>94</v>
      </c>
      <c r="D99" s="305">
        <v>2600</v>
      </c>
      <c r="E99" s="293">
        <f t="shared" si="15"/>
        <v>0</v>
      </c>
      <c r="F99" s="249">
        <v>2600</v>
      </c>
      <c r="G99" s="250" t="str">
        <f t="shared" si="12"/>
        <v>Full Payment</v>
      </c>
      <c r="H99" s="251"/>
      <c r="I99" s="252">
        <f t="shared" si="13"/>
        <v>2600</v>
      </c>
      <c r="J99" s="253" t="str">
        <f t="shared" si="16"/>
        <v/>
      </c>
      <c r="K99" s="254" t="str">
        <f t="shared" si="14"/>
        <v/>
      </c>
      <c r="L99" s="537" t="str">
        <f t="shared" si="17"/>
        <v/>
      </c>
      <c r="M99" s="546" t="s">
        <v>675</v>
      </c>
    </row>
    <row r="100" spans="2:13" x14ac:dyDescent="0.3">
      <c r="B100" s="268" t="s">
        <v>314</v>
      </c>
      <c r="C100" s="259" t="s">
        <v>95</v>
      </c>
      <c r="D100" s="305">
        <v>2500</v>
      </c>
      <c r="E100" s="293">
        <f t="shared" si="15"/>
        <v>100</v>
      </c>
      <c r="F100" s="249">
        <v>2600</v>
      </c>
      <c r="G100" s="250" t="str">
        <f t="shared" si="12"/>
        <v>Part Payment</v>
      </c>
      <c r="H100" s="251"/>
      <c r="I100" s="252" t="str">
        <f t="shared" si="13"/>
        <v/>
      </c>
      <c r="J100" s="253">
        <f t="shared" si="16"/>
        <v>2500</v>
      </c>
      <c r="K100" s="254">
        <f t="shared" si="14"/>
        <v>2500</v>
      </c>
      <c r="L100" s="537" t="str">
        <f t="shared" si="17"/>
        <v/>
      </c>
      <c r="M100" s="546" t="s">
        <v>675</v>
      </c>
    </row>
    <row r="101" spans="2:13" x14ac:dyDescent="0.3">
      <c r="B101" s="268" t="s">
        <v>315</v>
      </c>
      <c r="C101" s="259" t="s">
        <v>96</v>
      </c>
      <c r="D101" s="305">
        <v>2600</v>
      </c>
      <c r="E101" s="293">
        <f t="shared" si="15"/>
        <v>0</v>
      </c>
      <c r="F101" s="249">
        <v>2600</v>
      </c>
      <c r="G101" s="250" t="str">
        <f t="shared" si="12"/>
        <v>Full Payment</v>
      </c>
      <c r="H101" s="251"/>
      <c r="I101" s="252">
        <f t="shared" si="13"/>
        <v>2600</v>
      </c>
      <c r="J101" s="253" t="str">
        <f t="shared" si="16"/>
        <v/>
      </c>
      <c r="K101" s="254" t="str">
        <f t="shared" si="14"/>
        <v/>
      </c>
      <c r="L101" s="537" t="str">
        <f t="shared" si="17"/>
        <v/>
      </c>
      <c r="M101" s="546" t="s">
        <v>675</v>
      </c>
    </row>
    <row r="102" spans="2:13" x14ac:dyDescent="0.3">
      <c r="B102" s="268" t="s">
        <v>316</v>
      </c>
      <c r="C102" s="259" t="s">
        <v>97</v>
      </c>
      <c r="D102" s="305">
        <v>2000</v>
      </c>
      <c r="E102" s="293">
        <f t="shared" si="15"/>
        <v>600</v>
      </c>
      <c r="F102" s="249">
        <v>2600</v>
      </c>
      <c r="G102" s="250" t="str">
        <f t="shared" si="12"/>
        <v>Part Payment</v>
      </c>
      <c r="H102" s="251"/>
      <c r="I102" s="252" t="str">
        <f t="shared" si="13"/>
        <v/>
      </c>
      <c r="J102" s="253">
        <f t="shared" si="16"/>
        <v>2000</v>
      </c>
      <c r="K102" s="254">
        <f t="shared" si="14"/>
        <v>2000</v>
      </c>
      <c r="L102" s="537" t="str">
        <f t="shared" si="17"/>
        <v/>
      </c>
      <c r="M102" s="546" t="s">
        <v>675</v>
      </c>
    </row>
    <row r="103" spans="2:13" x14ac:dyDescent="0.3">
      <c r="B103" s="268" t="s">
        <v>342</v>
      </c>
      <c r="C103" s="259" t="s">
        <v>98</v>
      </c>
      <c r="D103" s="305">
        <v>2000</v>
      </c>
      <c r="E103" s="293">
        <f t="shared" si="15"/>
        <v>600</v>
      </c>
      <c r="F103" s="249">
        <v>2600</v>
      </c>
      <c r="G103" s="250" t="str">
        <f t="shared" si="12"/>
        <v>Part Payment</v>
      </c>
      <c r="H103" s="251"/>
      <c r="I103" s="252" t="str">
        <f t="shared" si="13"/>
        <v/>
      </c>
      <c r="J103" s="253">
        <f t="shared" si="16"/>
        <v>2000</v>
      </c>
      <c r="K103" s="254">
        <f t="shared" si="14"/>
        <v>2000</v>
      </c>
      <c r="L103" s="537" t="str">
        <f t="shared" si="17"/>
        <v/>
      </c>
      <c r="M103" s="546" t="s">
        <v>675</v>
      </c>
    </row>
    <row r="104" spans="2:13" x14ac:dyDescent="0.3">
      <c r="B104" s="268" t="s">
        <v>343</v>
      </c>
      <c r="C104" s="259" t="s">
        <v>99</v>
      </c>
      <c r="D104" s="305">
        <v>2600</v>
      </c>
      <c r="E104" s="293">
        <f t="shared" si="15"/>
        <v>0</v>
      </c>
      <c r="F104" s="249">
        <v>2600</v>
      </c>
      <c r="G104" s="250" t="str">
        <f t="shared" si="12"/>
        <v>Full Payment</v>
      </c>
      <c r="H104" s="251"/>
      <c r="I104" s="252">
        <f t="shared" si="13"/>
        <v>2600</v>
      </c>
      <c r="J104" s="253" t="str">
        <f t="shared" si="16"/>
        <v/>
      </c>
      <c r="K104" s="254" t="str">
        <f t="shared" si="14"/>
        <v/>
      </c>
      <c r="L104" s="537" t="str">
        <f t="shared" si="17"/>
        <v/>
      </c>
      <c r="M104" s="546" t="s">
        <v>675</v>
      </c>
    </row>
    <row r="105" spans="2:13" x14ac:dyDescent="0.3">
      <c r="B105" s="268" t="s">
        <v>344</v>
      </c>
      <c r="C105" s="306" t="s">
        <v>436</v>
      </c>
      <c r="D105" s="305">
        <v>2600</v>
      </c>
      <c r="E105" s="293">
        <f t="shared" si="15"/>
        <v>0</v>
      </c>
      <c r="F105" s="249">
        <v>2600</v>
      </c>
      <c r="G105" s="250" t="str">
        <f t="shared" si="12"/>
        <v>Full Payment</v>
      </c>
      <c r="H105" s="251"/>
      <c r="I105" s="252">
        <f t="shared" si="13"/>
        <v>2600</v>
      </c>
      <c r="J105" s="253" t="str">
        <f t="shared" si="16"/>
        <v/>
      </c>
      <c r="K105" s="254" t="str">
        <f t="shared" si="14"/>
        <v/>
      </c>
      <c r="L105" s="537" t="str">
        <f t="shared" si="17"/>
        <v/>
      </c>
      <c r="M105" s="546" t="s">
        <v>675</v>
      </c>
    </row>
    <row r="106" spans="2:13" x14ac:dyDescent="0.3">
      <c r="B106" s="268" t="s">
        <v>345</v>
      </c>
      <c r="C106" s="259" t="s">
        <v>100</v>
      </c>
      <c r="D106" s="305">
        <v>2000</v>
      </c>
      <c r="E106" s="293">
        <f t="shared" si="15"/>
        <v>600</v>
      </c>
      <c r="F106" s="249">
        <v>2600</v>
      </c>
      <c r="G106" s="250" t="str">
        <f t="shared" si="12"/>
        <v>Part Payment</v>
      </c>
      <c r="H106" s="251"/>
      <c r="I106" s="252" t="str">
        <f t="shared" si="13"/>
        <v/>
      </c>
      <c r="J106" s="253">
        <f t="shared" si="16"/>
        <v>2000</v>
      </c>
      <c r="K106" s="254">
        <f t="shared" si="14"/>
        <v>2000</v>
      </c>
      <c r="L106" s="537" t="str">
        <f t="shared" si="17"/>
        <v/>
      </c>
      <c r="M106" s="546" t="s">
        <v>675</v>
      </c>
    </row>
    <row r="107" spans="2:13" x14ac:dyDescent="0.3">
      <c r="B107" s="268" t="s">
        <v>346</v>
      </c>
      <c r="C107" s="259" t="s">
        <v>101</v>
      </c>
      <c r="D107" s="305"/>
      <c r="E107" s="293">
        <f t="shared" si="15"/>
        <v>2600</v>
      </c>
      <c r="F107" s="249">
        <v>2600</v>
      </c>
      <c r="G107" s="250" t="str">
        <f t="shared" si="12"/>
        <v>No Payment</v>
      </c>
      <c r="H107" s="251"/>
      <c r="I107" s="252" t="str">
        <f t="shared" si="13"/>
        <v/>
      </c>
      <c r="J107" s="253">
        <f t="shared" si="16"/>
        <v>0</v>
      </c>
      <c r="K107" s="254">
        <f t="shared" si="14"/>
        <v>0</v>
      </c>
      <c r="L107" s="537">
        <f t="shared" si="17"/>
        <v>0</v>
      </c>
      <c r="M107" s="546" t="s">
        <v>675</v>
      </c>
    </row>
    <row r="108" spans="2:13" x14ac:dyDescent="0.3">
      <c r="B108" s="268" t="s">
        <v>347</v>
      </c>
      <c r="C108" s="259" t="s">
        <v>496</v>
      </c>
      <c r="D108" s="305">
        <v>2600</v>
      </c>
      <c r="E108" s="293">
        <f t="shared" si="15"/>
        <v>0</v>
      </c>
      <c r="F108" s="249">
        <v>2600</v>
      </c>
      <c r="G108" s="250" t="str">
        <f t="shared" si="12"/>
        <v>Full Payment</v>
      </c>
      <c r="H108" s="251"/>
      <c r="I108" s="252">
        <f t="shared" si="13"/>
        <v>2600</v>
      </c>
      <c r="J108" s="253" t="str">
        <f t="shared" si="16"/>
        <v/>
      </c>
      <c r="K108" s="254" t="str">
        <f t="shared" si="14"/>
        <v/>
      </c>
      <c r="L108" s="537" t="str">
        <f t="shared" si="17"/>
        <v/>
      </c>
      <c r="M108" s="546" t="s">
        <v>675</v>
      </c>
    </row>
    <row r="109" spans="2:13" x14ac:dyDescent="0.3">
      <c r="B109" s="268" t="s">
        <v>348</v>
      </c>
      <c r="C109" s="259" t="s">
        <v>102</v>
      </c>
      <c r="D109" s="305">
        <v>2600</v>
      </c>
      <c r="E109" s="293">
        <f t="shared" si="15"/>
        <v>0</v>
      </c>
      <c r="F109" s="249">
        <v>2600</v>
      </c>
      <c r="G109" s="250" t="str">
        <f t="shared" si="12"/>
        <v>Full Payment</v>
      </c>
      <c r="H109" s="251"/>
      <c r="I109" s="252">
        <f t="shared" si="13"/>
        <v>2600</v>
      </c>
      <c r="J109" s="253" t="str">
        <f t="shared" si="16"/>
        <v/>
      </c>
      <c r="K109" s="254" t="str">
        <f t="shared" si="14"/>
        <v/>
      </c>
      <c r="L109" s="537" t="str">
        <f t="shared" si="17"/>
        <v/>
      </c>
      <c r="M109" s="546" t="s">
        <v>675</v>
      </c>
    </row>
    <row r="110" spans="2:13" x14ac:dyDescent="0.3">
      <c r="B110" s="268" t="s">
        <v>349</v>
      </c>
      <c r="C110" s="259" t="s">
        <v>500</v>
      </c>
      <c r="D110" s="305">
        <v>2600</v>
      </c>
      <c r="E110" s="293">
        <f t="shared" si="15"/>
        <v>0</v>
      </c>
      <c r="F110" s="249">
        <v>2600</v>
      </c>
      <c r="G110" s="250" t="str">
        <f t="shared" si="12"/>
        <v>Full Payment</v>
      </c>
      <c r="H110" s="251"/>
      <c r="I110" s="252">
        <f t="shared" si="13"/>
        <v>2600</v>
      </c>
      <c r="J110" s="253" t="str">
        <f t="shared" si="16"/>
        <v/>
      </c>
      <c r="K110" s="254" t="str">
        <f t="shared" si="14"/>
        <v/>
      </c>
      <c r="L110" s="537" t="str">
        <f t="shared" si="17"/>
        <v/>
      </c>
      <c r="M110" s="546" t="s">
        <v>675</v>
      </c>
    </row>
    <row r="111" spans="2:13" x14ac:dyDescent="0.3">
      <c r="B111" s="268" t="s">
        <v>350</v>
      </c>
      <c r="C111" s="304" t="s">
        <v>103</v>
      </c>
      <c r="D111" s="305">
        <v>2600</v>
      </c>
      <c r="E111" s="293">
        <f t="shared" si="15"/>
        <v>0</v>
      </c>
      <c r="F111" s="249">
        <v>2600</v>
      </c>
      <c r="G111" s="250" t="str">
        <f t="shared" si="12"/>
        <v>Full Payment</v>
      </c>
      <c r="H111" s="251"/>
      <c r="I111" s="252">
        <f t="shared" si="13"/>
        <v>2600</v>
      </c>
      <c r="J111" s="253" t="str">
        <f t="shared" si="16"/>
        <v/>
      </c>
      <c r="K111" s="254" t="str">
        <f t="shared" si="14"/>
        <v/>
      </c>
      <c r="L111" s="537" t="str">
        <f t="shared" si="17"/>
        <v/>
      </c>
      <c r="M111" s="546" t="s">
        <v>675</v>
      </c>
    </row>
    <row r="112" spans="2:13" x14ac:dyDescent="0.3">
      <c r="B112" s="268" t="s">
        <v>351</v>
      </c>
      <c r="C112" s="259" t="s">
        <v>104</v>
      </c>
      <c r="D112" s="305">
        <v>2600</v>
      </c>
      <c r="E112" s="293">
        <f t="shared" si="15"/>
        <v>0</v>
      </c>
      <c r="F112" s="249">
        <v>2600</v>
      </c>
      <c r="G112" s="250" t="str">
        <f t="shared" si="12"/>
        <v>Full Payment</v>
      </c>
      <c r="H112" s="251"/>
      <c r="I112" s="252">
        <f t="shared" si="13"/>
        <v>2600</v>
      </c>
      <c r="J112" s="253" t="str">
        <f t="shared" si="16"/>
        <v/>
      </c>
      <c r="K112" s="254" t="str">
        <f t="shared" si="14"/>
        <v/>
      </c>
      <c r="L112" s="537" t="str">
        <f t="shared" si="17"/>
        <v/>
      </c>
      <c r="M112" s="546" t="s">
        <v>675</v>
      </c>
    </row>
    <row r="113" spans="2:13" x14ac:dyDescent="0.3">
      <c r="B113" s="268" t="s">
        <v>352</v>
      </c>
      <c r="C113" s="259" t="s">
        <v>105</v>
      </c>
      <c r="D113" s="305">
        <v>2600</v>
      </c>
      <c r="E113" s="293">
        <f t="shared" si="15"/>
        <v>0</v>
      </c>
      <c r="F113" s="249">
        <v>2600</v>
      </c>
      <c r="G113" s="250" t="str">
        <f t="shared" si="12"/>
        <v>Full Payment</v>
      </c>
      <c r="H113" s="251"/>
      <c r="I113" s="252">
        <f t="shared" si="13"/>
        <v>2600</v>
      </c>
      <c r="J113" s="253" t="str">
        <f t="shared" si="16"/>
        <v/>
      </c>
      <c r="K113" s="254" t="str">
        <f t="shared" si="14"/>
        <v/>
      </c>
      <c r="L113" s="537" t="str">
        <f t="shared" si="17"/>
        <v/>
      </c>
      <c r="M113" s="546" t="s">
        <v>675</v>
      </c>
    </row>
    <row r="114" spans="2:13" x14ac:dyDescent="0.3">
      <c r="B114" s="268" t="s">
        <v>353</v>
      </c>
      <c r="C114" s="259" t="s">
        <v>106</v>
      </c>
      <c r="D114" s="305">
        <v>2600</v>
      </c>
      <c r="E114" s="293">
        <f t="shared" si="15"/>
        <v>0</v>
      </c>
      <c r="F114" s="249">
        <v>2600</v>
      </c>
      <c r="G114" s="250" t="str">
        <f t="shared" si="12"/>
        <v>Full Payment</v>
      </c>
      <c r="H114" s="251"/>
      <c r="I114" s="252">
        <f t="shared" si="13"/>
        <v>2600</v>
      </c>
      <c r="J114" s="253" t="str">
        <f t="shared" si="16"/>
        <v/>
      </c>
      <c r="K114" s="254" t="str">
        <f t="shared" si="14"/>
        <v/>
      </c>
      <c r="L114" s="537" t="str">
        <f t="shared" si="17"/>
        <v/>
      </c>
      <c r="M114" s="546" t="s">
        <v>675</v>
      </c>
    </row>
    <row r="115" spans="2:13" x14ac:dyDescent="0.3">
      <c r="B115" s="268" t="s">
        <v>354</v>
      </c>
      <c r="C115" s="259" t="s">
        <v>107</v>
      </c>
      <c r="D115" s="305">
        <v>1100</v>
      </c>
      <c r="E115" s="293">
        <f t="shared" si="15"/>
        <v>1500</v>
      </c>
      <c r="F115" s="249">
        <v>2600</v>
      </c>
      <c r="G115" s="250" t="str">
        <f t="shared" si="12"/>
        <v>Part Payment</v>
      </c>
      <c r="H115" s="251"/>
      <c r="I115" s="252" t="str">
        <f t="shared" si="13"/>
        <v/>
      </c>
      <c r="J115" s="253">
        <f t="shared" si="16"/>
        <v>1100</v>
      </c>
      <c r="K115" s="254">
        <f t="shared" si="14"/>
        <v>1100</v>
      </c>
      <c r="L115" s="537" t="str">
        <f t="shared" si="17"/>
        <v/>
      </c>
      <c r="M115" s="546" t="s">
        <v>675</v>
      </c>
    </row>
    <row r="116" spans="2:13" x14ac:dyDescent="0.3">
      <c r="B116" s="268" t="s">
        <v>355</v>
      </c>
      <c r="C116" s="259" t="s">
        <v>108</v>
      </c>
      <c r="D116" s="305">
        <v>1600</v>
      </c>
      <c r="E116" s="293">
        <f t="shared" si="15"/>
        <v>1000</v>
      </c>
      <c r="F116" s="249">
        <v>2600</v>
      </c>
      <c r="G116" s="250" t="str">
        <f t="shared" si="12"/>
        <v>Part Payment</v>
      </c>
      <c r="H116" s="251"/>
      <c r="I116" s="252" t="str">
        <f t="shared" si="13"/>
        <v/>
      </c>
      <c r="J116" s="253">
        <f t="shared" si="16"/>
        <v>1600</v>
      </c>
      <c r="K116" s="254">
        <f t="shared" si="14"/>
        <v>1600</v>
      </c>
      <c r="L116" s="537" t="str">
        <f t="shared" si="17"/>
        <v/>
      </c>
      <c r="M116" s="546" t="s">
        <v>675</v>
      </c>
    </row>
    <row r="117" spans="2:13" x14ac:dyDescent="0.3">
      <c r="B117" s="268" t="s">
        <v>356</v>
      </c>
      <c r="C117" s="259" t="s">
        <v>109</v>
      </c>
      <c r="D117" s="305">
        <v>2200</v>
      </c>
      <c r="E117" s="293">
        <f t="shared" si="15"/>
        <v>400</v>
      </c>
      <c r="F117" s="249">
        <v>2600</v>
      </c>
      <c r="G117" s="250" t="str">
        <f t="shared" si="12"/>
        <v>Part Payment</v>
      </c>
      <c r="H117" s="251"/>
      <c r="I117" s="252" t="str">
        <f t="shared" si="13"/>
        <v/>
      </c>
      <c r="J117" s="253">
        <f t="shared" si="16"/>
        <v>2200</v>
      </c>
      <c r="K117" s="254">
        <f t="shared" si="14"/>
        <v>2200</v>
      </c>
      <c r="L117" s="537" t="str">
        <f t="shared" si="17"/>
        <v/>
      </c>
      <c r="M117" s="546" t="s">
        <v>675</v>
      </c>
    </row>
    <row r="118" spans="2:13" x14ac:dyDescent="0.3">
      <c r="B118" s="268" t="s">
        <v>357</v>
      </c>
      <c r="C118" s="259" t="s">
        <v>110</v>
      </c>
      <c r="D118" s="305">
        <v>2300</v>
      </c>
      <c r="E118" s="293">
        <f t="shared" si="15"/>
        <v>300</v>
      </c>
      <c r="F118" s="249">
        <v>2600</v>
      </c>
      <c r="G118" s="250" t="str">
        <f t="shared" si="12"/>
        <v>Part Payment</v>
      </c>
      <c r="H118" s="251"/>
      <c r="I118" s="252" t="str">
        <f t="shared" si="13"/>
        <v/>
      </c>
      <c r="J118" s="253">
        <f t="shared" si="16"/>
        <v>2300</v>
      </c>
      <c r="K118" s="254">
        <f t="shared" si="14"/>
        <v>2300</v>
      </c>
      <c r="L118" s="537" t="str">
        <f t="shared" si="17"/>
        <v/>
      </c>
      <c r="M118" s="546" t="s">
        <v>675</v>
      </c>
    </row>
    <row r="119" spans="2:13" x14ac:dyDescent="0.3">
      <c r="B119" s="268" t="s">
        <v>358</v>
      </c>
      <c r="C119" s="259" t="s">
        <v>111</v>
      </c>
      <c r="D119" s="305">
        <v>2600</v>
      </c>
      <c r="E119" s="293">
        <f t="shared" si="15"/>
        <v>0</v>
      </c>
      <c r="F119" s="249">
        <v>2600</v>
      </c>
      <c r="G119" s="250" t="str">
        <f t="shared" si="12"/>
        <v>Full Payment</v>
      </c>
      <c r="H119" s="251"/>
      <c r="I119" s="252">
        <f t="shared" si="13"/>
        <v>2600</v>
      </c>
      <c r="J119" s="253" t="str">
        <f t="shared" si="16"/>
        <v/>
      </c>
      <c r="K119" s="254" t="str">
        <f t="shared" si="14"/>
        <v/>
      </c>
      <c r="L119" s="537" t="str">
        <f t="shared" si="17"/>
        <v/>
      </c>
      <c r="M119" s="546" t="s">
        <v>675</v>
      </c>
    </row>
    <row r="120" spans="2:13" x14ac:dyDescent="0.3">
      <c r="B120" s="268" t="s">
        <v>359</v>
      </c>
      <c r="C120" s="259" t="s">
        <v>112</v>
      </c>
      <c r="D120" s="305">
        <v>2600</v>
      </c>
      <c r="E120" s="293">
        <f t="shared" si="15"/>
        <v>0</v>
      </c>
      <c r="F120" s="249">
        <v>2600</v>
      </c>
      <c r="G120" s="250" t="str">
        <f t="shared" si="12"/>
        <v>Full Payment</v>
      </c>
      <c r="H120" s="251"/>
      <c r="I120" s="252">
        <f t="shared" si="13"/>
        <v>2600</v>
      </c>
      <c r="J120" s="253" t="str">
        <f t="shared" si="16"/>
        <v/>
      </c>
      <c r="K120" s="254" t="str">
        <f t="shared" si="14"/>
        <v/>
      </c>
      <c r="L120" s="537" t="str">
        <f t="shared" si="17"/>
        <v/>
      </c>
      <c r="M120" s="546" t="s">
        <v>675</v>
      </c>
    </row>
    <row r="121" spans="2:13" x14ac:dyDescent="0.3">
      <c r="B121" s="268" t="s">
        <v>360</v>
      </c>
      <c r="C121" s="259" t="s">
        <v>113</v>
      </c>
      <c r="D121" s="305"/>
      <c r="E121" s="293">
        <f t="shared" si="15"/>
        <v>2600</v>
      </c>
      <c r="F121" s="249">
        <v>2600</v>
      </c>
      <c r="G121" s="250" t="str">
        <f t="shared" si="12"/>
        <v>No Payment</v>
      </c>
      <c r="H121" s="251"/>
      <c r="I121" s="252" t="str">
        <f t="shared" si="13"/>
        <v/>
      </c>
      <c r="J121" s="253">
        <f t="shared" si="16"/>
        <v>0</v>
      </c>
      <c r="K121" s="254">
        <f t="shared" si="14"/>
        <v>0</v>
      </c>
      <c r="L121" s="537">
        <f t="shared" si="17"/>
        <v>0</v>
      </c>
      <c r="M121" s="546" t="s">
        <v>675</v>
      </c>
    </row>
    <row r="122" spans="2:13" x14ac:dyDescent="0.3">
      <c r="B122" s="268" t="s">
        <v>361</v>
      </c>
      <c r="C122" s="304" t="s">
        <v>114</v>
      </c>
      <c r="D122" s="305">
        <v>2600</v>
      </c>
      <c r="E122" s="293">
        <f t="shared" si="15"/>
        <v>0</v>
      </c>
      <c r="F122" s="249">
        <v>2600</v>
      </c>
      <c r="G122" s="250" t="str">
        <f t="shared" si="12"/>
        <v>Full Payment</v>
      </c>
      <c r="H122" s="251"/>
      <c r="I122" s="252">
        <f t="shared" si="13"/>
        <v>2600</v>
      </c>
      <c r="J122" s="253" t="str">
        <f t="shared" si="16"/>
        <v/>
      </c>
      <c r="K122" s="254" t="str">
        <f t="shared" si="14"/>
        <v/>
      </c>
      <c r="L122" s="537" t="str">
        <f t="shared" si="17"/>
        <v/>
      </c>
      <c r="M122" s="546" t="s">
        <v>675</v>
      </c>
    </row>
    <row r="123" spans="2:13" x14ac:dyDescent="0.3">
      <c r="B123" s="268" t="s">
        <v>362</v>
      </c>
      <c r="C123" s="259" t="s">
        <v>115</v>
      </c>
      <c r="D123" s="305">
        <v>2600</v>
      </c>
      <c r="E123" s="293">
        <f t="shared" si="15"/>
        <v>0</v>
      </c>
      <c r="F123" s="249">
        <v>2600</v>
      </c>
      <c r="G123" s="250" t="str">
        <f t="shared" si="12"/>
        <v>Full Payment</v>
      </c>
      <c r="H123" s="251"/>
      <c r="I123" s="252">
        <f t="shared" si="13"/>
        <v>2600</v>
      </c>
      <c r="J123" s="253" t="str">
        <f t="shared" si="16"/>
        <v/>
      </c>
      <c r="K123" s="254" t="str">
        <f t="shared" si="14"/>
        <v/>
      </c>
      <c r="L123" s="537" t="str">
        <f t="shared" si="17"/>
        <v/>
      </c>
      <c r="M123" s="546" t="s">
        <v>675</v>
      </c>
    </row>
    <row r="124" spans="2:13" x14ac:dyDescent="0.3">
      <c r="B124" s="268" t="s">
        <v>363</v>
      </c>
      <c r="C124" s="259" t="s">
        <v>116</v>
      </c>
      <c r="D124" s="305"/>
      <c r="E124" s="293">
        <f t="shared" si="15"/>
        <v>2600</v>
      </c>
      <c r="F124" s="249">
        <v>2600</v>
      </c>
      <c r="G124" s="250" t="str">
        <f t="shared" si="12"/>
        <v>No Payment</v>
      </c>
      <c r="H124" s="251"/>
      <c r="I124" s="252" t="str">
        <f t="shared" si="13"/>
        <v/>
      </c>
      <c r="J124" s="253">
        <f t="shared" si="16"/>
        <v>0</v>
      </c>
      <c r="K124" s="254">
        <f t="shared" si="14"/>
        <v>0</v>
      </c>
      <c r="L124" s="537">
        <f t="shared" si="17"/>
        <v>0</v>
      </c>
      <c r="M124" s="546" t="s">
        <v>675</v>
      </c>
    </row>
    <row r="125" spans="2:13" x14ac:dyDescent="0.3">
      <c r="B125" s="268" t="s">
        <v>364</v>
      </c>
      <c r="C125" s="259" t="s">
        <v>117</v>
      </c>
      <c r="D125" s="305">
        <v>800</v>
      </c>
      <c r="E125" s="293">
        <f t="shared" si="15"/>
        <v>1800</v>
      </c>
      <c r="F125" s="249">
        <v>2600</v>
      </c>
      <c r="G125" s="250" t="str">
        <f t="shared" si="12"/>
        <v>Part Payment</v>
      </c>
      <c r="H125" s="251" t="s">
        <v>531</v>
      </c>
      <c r="I125" s="252" t="str">
        <f t="shared" si="13"/>
        <v/>
      </c>
      <c r="J125" s="253">
        <f t="shared" si="16"/>
        <v>800</v>
      </c>
      <c r="K125" s="254">
        <f t="shared" si="14"/>
        <v>800</v>
      </c>
      <c r="L125" s="537" t="str">
        <f t="shared" si="17"/>
        <v/>
      </c>
      <c r="M125" s="546" t="s">
        <v>675</v>
      </c>
    </row>
    <row r="126" spans="2:13" x14ac:dyDescent="0.3">
      <c r="B126" s="268" t="s">
        <v>365</v>
      </c>
      <c r="C126" s="259" t="s">
        <v>118</v>
      </c>
      <c r="D126" s="305">
        <v>2600</v>
      </c>
      <c r="E126" s="293">
        <f t="shared" si="15"/>
        <v>0</v>
      </c>
      <c r="F126" s="249">
        <v>2600</v>
      </c>
      <c r="G126" s="250" t="str">
        <f t="shared" si="12"/>
        <v>Full Payment</v>
      </c>
      <c r="H126" s="251"/>
      <c r="I126" s="252">
        <f t="shared" si="13"/>
        <v>2600</v>
      </c>
      <c r="J126" s="253" t="str">
        <f t="shared" si="16"/>
        <v/>
      </c>
      <c r="K126" s="254" t="str">
        <f t="shared" si="14"/>
        <v/>
      </c>
      <c r="L126" s="537" t="str">
        <f t="shared" si="17"/>
        <v/>
      </c>
      <c r="M126" s="546" t="s">
        <v>675</v>
      </c>
    </row>
    <row r="127" spans="2:13" x14ac:dyDescent="0.3">
      <c r="B127" s="268" t="s">
        <v>366</v>
      </c>
      <c r="C127" s="259" t="s">
        <v>119</v>
      </c>
      <c r="D127" s="305">
        <v>2600</v>
      </c>
      <c r="E127" s="293">
        <f t="shared" si="15"/>
        <v>0</v>
      </c>
      <c r="F127" s="249">
        <v>2600</v>
      </c>
      <c r="G127" s="250" t="str">
        <f t="shared" si="12"/>
        <v>Full Payment</v>
      </c>
      <c r="H127" s="251"/>
      <c r="I127" s="252">
        <f t="shared" si="13"/>
        <v>2600</v>
      </c>
      <c r="J127" s="253" t="str">
        <f t="shared" si="16"/>
        <v/>
      </c>
      <c r="K127" s="254" t="str">
        <f t="shared" si="14"/>
        <v/>
      </c>
      <c r="L127" s="537" t="str">
        <f t="shared" si="17"/>
        <v/>
      </c>
      <c r="M127" s="546" t="s">
        <v>675</v>
      </c>
    </row>
    <row r="128" spans="2:13" x14ac:dyDescent="0.3">
      <c r="B128" s="268" t="s">
        <v>367</v>
      </c>
      <c r="C128" s="244" t="s">
        <v>120</v>
      </c>
      <c r="D128" s="305">
        <v>2600</v>
      </c>
      <c r="E128" s="293">
        <f t="shared" si="15"/>
        <v>0</v>
      </c>
      <c r="F128" s="249">
        <v>2600</v>
      </c>
      <c r="G128" s="250" t="str">
        <f t="shared" si="12"/>
        <v>Full Payment</v>
      </c>
      <c r="H128" s="251"/>
      <c r="I128" s="252">
        <f t="shared" si="13"/>
        <v>2600</v>
      </c>
      <c r="J128" s="253" t="str">
        <f t="shared" si="16"/>
        <v/>
      </c>
      <c r="K128" s="254" t="str">
        <f t="shared" si="14"/>
        <v/>
      </c>
      <c r="L128" s="537" t="str">
        <f t="shared" si="17"/>
        <v/>
      </c>
      <c r="M128" s="546" t="s">
        <v>675</v>
      </c>
    </row>
    <row r="129" spans="2:13" x14ac:dyDescent="0.3">
      <c r="B129" s="268" t="s">
        <v>368</v>
      </c>
      <c r="C129" s="259" t="s">
        <v>121</v>
      </c>
      <c r="D129" s="305">
        <v>2600</v>
      </c>
      <c r="E129" s="293">
        <f t="shared" si="15"/>
        <v>0</v>
      </c>
      <c r="F129" s="249">
        <v>2600</v>
      </c>
      <c r="G129" s="250" t="str">
        <f t="shared" si="12"/>
        <v>Full Payment</v>
      </c>
      <c r="H129" s="251"/>
      <c r="I129" s="252">
        <f t="shared" si="13"/>
        <v>2600</v>
      </c>
      <c r="J129" s="253" t="str">
        <f t="shared" si="16"/>
        <v/>
      </c>
      <c r="K129" s="254" t="str">
        <f t="shared" si="14"/>
        <v/>
      </c>
      <c r="L129" s="537" t="str">
        <f t="shared" si="17"/>
        <v/>
      </c>
      <c r="M129" s="546" t="s">
        <v>675</v>
      </c>
    </row>
    <row r="130" spans="2:13" x14ac:dyDescent="0.3">
      <c r="B130" s="268" t="s">
        <v>369</v>
      </c>
      <c r="C130" s="259" t="s">
        <v>552</v>
      </c>
      <c r="D130" s="305">
        <v>2600</v>
      </c>
      <c r="E130" s="293">
        <f t="shared" si="15"/>
        <v>0</v>
      </c>
      <c r="F130" s="249">
        <v>2600</v>
      </c>
      <c r="G130" s="250" t="str">
        <f t="shared" si="12"/>
        <v>Full Payment</v>
      </c>
      <c r="H130" s="251"/>
      <c r="I130" s="252">
        <f t="shared" si="13"/>
        <v>2600</v>
      </c>
      <c r="J130" s="253" t="str">
        <f t="shared" si="16"/>
        <v/>
      </c>
      <c r="K130" s="254" t="str">
        <f t="shared" si="14"/>
        <v/>
      </c>
      <c r="L130" s="537" t="str">
        <f t="shared" si="17"/>
        <v/>
      </c>
      <c r="M130" s="546" t="s">
        <v>675</v>
      </c>
    </row>
    <row r="131" spans="2:13" x14ac:dyDescent="0.3">
      <c r="B131" s="268" t="s">
        <v>370</v>
      </c>
      <c r="C131" s="259" t="s">
        <v>122</v>
      </c>
      <c r="D131" s="305"/>
      <c r="E131" s="293">
        <f t="shared" si="15"/>
        <v>2600</v>
      </c>
      <c r="F131" s="249">
        <v>2600</v>
      </c>
      <c r="G131" s="250" t="str">
        <f t="shared" si="12"/>
        <v>No Payment</v>
      </c>
      <c r="H131" s="251"/>
      <c r="I131" s="252" t="str">
        <f t="shared" si="13"/>
        <v/>
      </c>
      <c r="J131" s="253">
        <f t="shared" si="16"/>
        <v>0</v>
      </c>
      <c r="K131" s="254">
        <f t="shared" si="14"/>
        <v>0</v>
      </c>
      <c r="L131" s="537">
        <f t="shared" si="17"/>
        <v>0</v>
      </c>
      <c r="M131" s="546" t="s">
        <v>675</v>
      </c>
    </row>
    <row r="132" spans="2:13" x14ac:dyDescent="0.3">
      <c r="B132" s="268" t="s">
        <v>371</v>
      </c>
      <c r="C132" s="259" t="s">
        <v>123</v>
      </c>
      <c r="D132" s="305">
        <v>2600</v>
      </c>
      <c r="E132" s="293">
        <f t="shared" si="15"/>
        <v>0</v>
      </c>
      <c r="F132" s="249">
        <v>2600</v>
      </c>
      <c r="G132" s="250" t="str">
        <f t="shared" si="12"/>
        <v>Full Payment</v>
      </c>
      <c r="H132" s="251"/>
      <c r="I132" s="252">
        <f t="shared" si="13"/>
        <v>2600</v>
      </c>
      <c r="J132" s="253" t="str">
        <f t="shared" si="16"/>
        <v/>
      </c>
      <c r="K132" s="254" t="str">
        <f t="shared" si="14"/>
        <v/>
      </c>
      <c r="L132" s="537" t="str">
        <f t="shared" si="17"/>
        <v/>
      </c>
      <c r="M132" s="546" t="s">
        <v>675</v>
      </c>
    </row>
    <row r="133" spans="2:13" x14ac:dyDescent="0.3">
      <c r="B133" s="268" t="s">
        <v>372</v>
      </c>
      <c r="C133" s="259" t="s">
        <v>124</v>
      </c>
      <c r="D133" s="305"/>
      <c r="E133" s="293">
        <f>F133-D133</f>
        <v>2600</v>
      </c>
      <c r="F133" s="249">
        <v>2600</v>
      </c>
      <c r="G133" s="250" t="str">
        <f t="shared" si="12"/>
        <v>No Payment</v>
      </c>
      <c r="H133" s="251"/>
      <c r="I133" s="252" t="str">
        <f t="shared" si="13"/>
        <v/>
      </c>
      <c r="J133" s="253">
        <f t="shared" si="16"/>
        <v>0</v>
      </c>
      <c r="K133" s="254">
        <f t="shared" si="14"/>
        <v>0</v>
      </c>
      <c r="L133" s="537">
        <f t="shared" si="17"/>
        <v>0</v>
      </c>
      <c r="M133" s="546" t="s">
        <v>675</v>
      </c>
    </row>
    <row r="134" spans="2:13" x14ac:dyDescent="0.3">
      <c r="B134" s="268" t="s">
        <v>373</v>
      </c>
      <c r="C134" s="259" t="s">
        <v>125</v>
      </c>
      <c r="D134" s="305"/>
      <c r="E134" s="293">
        <f>F134-D134</f>
        <v>2600</v>
      </c>
      <c r="F134" s="249">
        <v>2600</v>
      </c>
      <c r="G134" s="250" t="str">
        <f t="shared" si="12"/>
        <v>No Payment</v>
      </c>
      <c r="H134" s="251"/>
      <c r="I134" s="252" t="str">
        <f t="shared" si="13"/>
        <v/>
      </c>
      <c r="J134" s="253">
        <f t="shared" si="16"/>
        <v>0</v>
      </c>
      <c r="K134" s="254">
        <f t="shared" si="14"/>
        <v>0</v>
      </c>
      <c r="L134" s="537">
        <f t="shared" si="17"/>
        <v>0</v>
      </c>
      <c r="M134" s="546" t="s">
        <v>675</v>
      </c>
    </row>
    <row r="135" spans="2:13" x14ac:dyDescent="0.3">
      <c r="B135" s="268" t="s">
        <v>374</v>
      </c>
      <c r="C135" s="259" t="s">
        <v>126</v>
      </c>
      <c r="D135" s="305"/>
      <c r="E135" s="293">
        <f>F135-D135</f>
        <v>2600</v>
      </c>
      <c r="F135" s="249">
        <v>2600</v>
      </c>
      <c r="G135" s="250" t="str">
        <f t="shared" si="12"/>
        <v>No Payment</v>
      </c>
      <c r="H135" s="251"/>
      <c r="I135" s="252" t="str">
        <f t="shared" si="13"/>
        <v/>
      </c>
      <c r="J135" s="253">
        <f t="shared" si="16"/>
        <v>0</v>
      </c>
      <c r="K135" s="254">
        <f t="shared" si="14"/>
        <v>0</v>
      </c>
      <c r="L135" s="537">
        <f t="shared" si="17"/>
        <v>0</v>
      </c>
      <c r="M135" s="546" t="s">
        <v>675</v>
      </c>
    </row>
    <row r="136" spans="2:13" x14ac:dyDescent="0.3">
      <c r="B136" s="268" t="s">
        <v>375</v>
      </c>
      <c r="C136" s="259" t="s">
        <v>92</v>
      </c>
      <c r="D136" s="305">
        <v>2000</v>
      </c>
      <c r="E136" s="293">
        <f t="shared" ref="E136:E143" si="18">F136-D136</f>
        <v>600</v>
      </c>
      <c r="F136" s="249">
        <v>2600</v>
      </c>
      <c r="G136" s="250" t="str">
        <f t="shared" si="12"/>
        <v>Part Payment</v>
      </c>
      <c r="H136" s="251"/>
      <c r="I136" s="252" t="str">
        <f t="shared" si="13"/>
        <v/>
      </c>
      <c r="J136" s="253">
        <f t="shared" si="16"/>
        <v>2000</v>
      </c>
      <c r="K136" s="254">
        <f t="shared" si="14"/>
        <v>2000</v>
      </c>
      <c r="L136" s="537" t="str">
        <f t="shared" si="17"/>
        <v/>
      </c>
      <c r="M136" s="546" t="s">
        <v>675</v>
      </c>
    </row>
    <row r="137" spans="2:13" x14ac:dyDescent="0.3">
      <c r="B137" s="268" t="s">
        <v>376</v>
      </c>
      <c r="C137" s="259" t="s">
        <v>127</v>
      </c>
      <c r="D137" s="305">
        <v>2600</v>
      </c>
      <c r="E137" s="293">
        <f t="shared" si="18"/>
        <v>0</v>
      </c>
      <c r="F137" s="249">
        <v>2600</v>
      </c>
      <c r="G137" s="250" t="str">
        <f t="shared" si="12"/>
        <v>Full Payment</v>
      </c>
      <c r="H137" s="251"/>
      <c r="I137" s="252">
        <f t="shared" si="13"/>
        <v>2600</v>
      </c>
      <c r="J137" s="253" t="str">
        <f t="shared" si="16"/>
        <v/>
      </c>
      <c r="K137" s="254" t="str">
        <f t="shared" si="14"/>
        <v/>
      </c>
      <c r="L137" s="537" t="str">
        <f t="shared" si="17"/>
        <v/>
      </c>
      <c r="M137" s="546" t="s">
        <v>675</v>
      </c>
    </row>
    <row r="138" spans="2:13" x14ac:dyDescent="0.3">
      <c r="B138" s="268" t="s">
        <v>377</v>
      </c>
      <c r="C138" s="259" t="s">
        <v>128</v>
      </c>
      <c r="D138" s="305">
        <v>2700</v>
      </c>
      <c r="E138" s="293">
        <f t="shared" si="18"/>
        <v>-100</v>
      </c>
      <c r="F138" s="249">
        <v>2600</v>
      </c>
      <c r="G138" s="250" t="str">
        <f t="shared" ref="G138:G201" si="19">IF(D138=0,"No Payment",IF(D138&lt;F138,"Part Payment","Full Payment"))</f>
        <v>Full Payment</v>
      </c>
      <c r="H138" s="251"/>
      <c r="I138" s="252">
        <f t="shared" ref="I138:I144" si="20">IF(D138&gt;=2600,2600,"")</f>
        <v>2600</v>
      </c>
      <c r="J138" s="253" t="str">
        <f t="shared" si="16"/>
        <v/>
      </c>
      <c r="K138" s="254" t="str">
        <f t="shared" ref="K138:K144" si="21">IF(D138&lt;2600,D138,"")</f>
        <v/>
      </c>
      <c r="L138" s="537" t="str">
        <f t="shared" si="17"/>
        <v/>
      </c>
      <c r="M138" s="546" t="s">
        <v>675</v>
      </c>
    </row>
    <row r="139" spans="2:13" x14ac:dyDescent="0.3">
      <c r="B139" s="268" t="s">
        <v>378</v>
      </c>
      <c r="C139" s="259" t="s">
        <v>129</v>
      </c>
      <c r="D139" s="305">
        <v>2600</v>
      </c>
      <c r="E139" s="293">
        <f t="shared" si="18"/>
        <v>0</v>
      </c>
      <c r="F139" s="249">
        <v>2600</v>
      </c>
      <c r="G139" s="250" t="str">
        <f t="shared" si="19"/>
        <v>Full Payment</v>
      </c>
      <c r="H139" s="251"/>
      <c r="I139" s="252">
        <f t="shared" si="20"/>
        <v>2600</v>
      </c>
      <c r="J139" s="253" t="str">
        <f t="shared" ref="J139:J143" si="22">IF(D139&lt;2600,D139,"")</f>
        <v/>
      </c>
      <c r="K139" s="254" t="str">
        <f t="shared" si="21"/>
        <v/>
      </c>
      <c r="L139" s="537" t="str">
        <f t="shared" ref="L139:L144" si="23">IF(G139="No Payment",0,"")</f>
        <v/>
      </c>
      <c r="M139" s="546" t="s">
        <v>675</v>
      </c>
    </row>
    <row r="140" spans="2:13" x14ac:dyDescent="0.3">
      <c r="B140" s="268" t="s">
        <v>379</v>
      </c>
      <c r="C140" s="307" t="s">
        <v>130</v>
      </c>
      <c r="D140" s="305">
        <v>2600</v>
      </c>
      <c r="E140" s="293">
        <f t="shared" si="18"/>
        <v>0</v>
      </c>
      <c r="F140" s="249">
        <v>2600</v>
      </c>
      <c r="G140" s="250" t="str">
        <f t="shared" si="19"/>
        <v>Full Payment</v>
      </c>
      <c r="H140" s="251" t="s">
        <v>131</v>
      </c>
      <c r="I140" s="252">
        <f t="shared" si="20"/>
        <v>2600</v>
      </c>
      <c r="J140" s="253" t="str">
        <f t="shared" si="22"/>
        <v/>
      </c>
      <c r="K140" s="254" t="str">
        <f t="shared" si="21"/>
        <v/>
      </c>
      <c r="L140" s="537" t="str">
        <f t="shared" si="23"/>
        <v/>
      </c>
      <c r="M140" s="546" t="s">
        <v>675</v>
      </c>
    </row>
    <row r="141" spans="2:13" x14ac:dyDescent="0.3">
      <c r="B141" s="268" t="s">
        <v>380</v>
      </c>
      <c r="C141" s="307" t="s">
        <v>132</v>
      </c>
      <c r="D141" s="305">
        <v>2600</v>
      </c>
      <c r="E141" s="293">
        <f t="shared" si="18"/>
        <v>0</v>
      </c>
      <c r="F141" s="249">
        <v>2600</v>
      </c>
      <c r="G141" s="250" t="str">
        <f>IF(D141=0,"No Payment",IF(D141&lt;F141,"Part Payment","Full Payment"))</f>
        <v>Full Payment</v>
      </c>
      <c r="H141" s="251"/>
      <c r="I141" s="252">
        <f t="shared" si="20"/>
        <v>2600</v>
      </c>
      <c r="J141" s="253" t="str">
        <f t="shared" si="22"/>
        <v/>
      </c>
      <c r="K141" s="254" t="str">
        <f t="shared" si="21"/>
        <v/>
      </c>
      <c r="L141" s="537" t="str">
        <f t="shared" si="23"/>
        <v/>
      </c>
      <c r="M141" s="546" t="s">
        <v>675</v>
      </c>
    </row>
    <row r="142" spans="2:13" x14ac:dyDescent="0.3">
      <c r="B142" s="268" t="s">
        <v>381</v>
      </c>
      <c r="C142" s="308" t="s">
        <v>133</v>
      </c>
      <c r="D142" s="275">
        <v>2000</v>
      </c>
      <c r="E142" s="293">
        <f t="shared" si="18"/>
        <v>600</v>
      </c>
      <c r="F142" s="249">
        <v>2600</v>
      </c>
      <c r="G142" s="250" t="str">
        <f>IF(D142=0,"No Payment",IF(D142&lt;F142,"Part Payment","Full Payment"))</f>
        <v>Part Payment</v>
      </c>
      <c r="H142" s="298"/>
      <c r="I142" s="252" t="str">
        <f t="shared" si="20"/>
        <v/>
      </c>
      <c r="J142" s="253">
        <f t="shared" si="22"/>
        <v>2000</v>
      </c>
      <c r="K142" s="254">
        <f t="shared" si="21"/>
        <v>2000</v>
      </c>
      <c r="L142" s="537" t="str">
        <f t="shared" si="23"/>
        <v/>
      </c>
      <c r="M142" s="546" t="s">
        <v>675</v>
      </c>
    </row>
    <row r="143" spans="2:13" x14ac:dyDescent="0.3">
      <c r="B143" s="268" t="s">
        <v>382</v>
      </c>
      <c r="C143" s="309" t="s">
        <v>134</v>
      </c>
      <c r="D143" s="275">
        <v>2600</v>
      </c>
      <c r="E143" s="293">
        <f t="shared" si="18"/>
        <v>0</v>
      </c>
      <c r="F143" s="249">
        <v>2600</v>
      </c>
      <c r="G143" s="250" t="str">
        <f>IF(D143=0,"No Payment",IF(D143&lt;F143,"Part Payment","Full Payment"))</f>
        <v>Full Payment</v>
      </c>
      <c r="H143" s="310" t="s">
        <v>135</v>
      </c>
      <c r="I143" s="252">
        <f t="shared" si="20"/>
        <v>2600</v>
      </c>
      <c r="J143" s="253" t="str">
        <f t="shared" si="22"/>
        <v/>
      </c>
      <c r="K143" s="254" t="str">
        <f t="shared" si="21"/>
        <v/>
      </c>
      <c r="L143" s="537" t="str">
        <f t="shared" si="23"/>
        <v/>
      </c>
      <c r="M143" s="546" t="s">
        <v>675</v>
      </c>
    </row>
    <row r="144" spans="2:13" ht="24.75" thickBot="1" x14ac:dyDescent="0.6">
      <c r="B144" s="576"/>
      <c r="C144" s="579"/>
      <c r="D144" s="260">
        <f>SUM(D74:D143)</f>
        <v>145585</v>
      </c>
      <c r="E144" s="261">
        <f>SUM(E74:E143)</f>
        <v>36415</v>
      </c>
      <c r="F144" s="262">
        <f>SUM(F74:F143)</f>
        <v>182000</v>
      </c>
      <c r="G144" s="263"/>
      <c r="H144" s="264"/>
      <c r="I144" s="300">
        <f>COUNTIFS(I74:I143,2600)</f>
        <v>42</v>
      </c>
      <c r="J144" s="311">
        <f>SUM(J74:J143)</f>
        <v>36285</v>
      </c>
      <c r="K144" s="267">
        <f>COUNTIFS(K74:K143,"&lt;2600",K74:K143,"&lt;&gt;0")</f>
        <v>19</v>
      </c>
      <c r="L144" s="538">
        <f>COUNTIF(L74:L143,0)</f>
        <v>9</v>
      </c>
      <c r="M144" s="547"/>
    </row>
    <row r="145" spans="2:13" ht="16.5" thickTop="1" x14ac:dyDescent="0.25">
      <c r="B145" s="577"/>
      <c r="C145" s="580"/>
      <c r="D145" s="582"/>
      <c r="E145" s="584"/>
      <c r="F145" s="586"/>
      <c r="G145" s="567"/>
      <c r="H145" s="569"/>
      <c r="I145" s="572"/>
      <c r="J145" s="567"/>
      <c r="K145" s="567"/>
      <c r="L145" s="567"/>
      <c r="M145" s="574"/>
    </row>
    <row r="146" spans="2:13" ht="16.5" thickBot="1" x14ac:dyDescent="0.3">
      <c r="B146" s="589"/>
      <c r="C146" s="580"/>
      <c r="D146" s="583"/>
      <c r="E146" s="585"/>
      <c r="F146" s="587"/>
      <c r="G146" s="559"/>
      <c r="H146" s="570"/>
      <c r="I146" s="573"/>
      <c r="J146" s="559"/>
      <c r="K146" s="559"/>
      <c r="L146" s="559"/>
      <c r="M146" s="575"/>
    </row>
    <row r="147" spans="2:13" ht="17.25" thickTop="1" thickBot="1" x14ac:dyDescent="0.3">
      <c r="B147" s="588" t="s">
        <v>265</v>
      </c>
      <c r="C147" s="593"/>
      <c r="D147" s="594"/>
      <c r="E147" s="595"/>
      <c r="F147" s="596"/>
      <c r="G147" s="597"/>
      <c r="H147" s="598"/>
      <c r="I147" s="599"/>
      <c r="J147" s="597"/>
      <c r="K147" s="597"/>
      <c r="L147" s="597"/>
      <c r="M147" s="600"/>
    </row>
    <row r="148" spans="2:13" ht="21" thickTop="1" x14ac:dyDescent="0.3">
      <c r="B148" s="268" t="s">
        <v>383</v>
      </c>
      <c r="C148" s="270" t="s">
        <v>136</v>
      </c>
      <c r="D148" s="269">
        <v>1300</v>
      </c>
      <c r="E148" s="312">
        <f t="shared" ref="E148:E167" si="24">F148-D148</f>
        <v>0</v>
      </c>
      <c r="F148" s="313">
        <v>1300</v>
      </c>
      <c r="G148" s="286" t="str">
        <f t="shared" si="19"/>
        <v>Full Payment</v>
      </c>
      <c r="H148" s="287"/>
      <c r="I148" s="590">
        <f>IF(D148&gt;=1300,1300,"")</f>
        <v>1300</v>
      </c>
      <c r="J148" s="591" t="str">
        <f>IF(D148&lt;1300,D148,"")</f>
        <v/>
      </c>
      <c r="K148" s="560" t="str">
        <f>IF(D148&lt;1300,D148,"")</f>
        <v/>
      </c>
      <c r="L148" s="592" t="str">
        <f>IF(G148="No Payment",0,"")</f>
        <v/>
      </c>
      <c r="M148" s="548" t="s">
        <v>676</v>
      </c>
    </row>
    <row r="149" spans="2:13" x14ac:dyDescent="0.3">
      <c r="B149" s="268" t="s">
        <v>384</v>
      </c>
      <c r="C149" s="259" t="s">
        <v>137</v>
      </c>
      <c r="D149" s="305">
        <v>1300</v>
      </c>
      <c r="E149" s="314">
        <f t="shared" si="24"/>
        <v>0</v>
      </c>
      <c r="F149" s="315">
        <v>1300</v>
      </c>
      <c r="G149" s="250" t="str">
        <f t="shared" si="19"/>
        <v>Full Payment</v>
      </c>
      <c r="H149" s="251"/>
      <c r="I149" s="252">
        <f t="shared" ref="I149:I167" si="25">IF(D149&gt;=1300,1300,"")</f>
        <v>1300</v>
      </c>
      <c r="J149" s="316" t="str">
        <f t="shared" ref="J149:J167" si="26">IF(D149&lt;1300,D149,"")</f>
        <v/>
      </c>
      <c r="K149" s="254" t="str">
        <f t="shared" ref="K149:K167" si="27">IF(D149&lt;1300,D149,"")</f>
        <v/>
      </c>
      <c r="L149" s="537" t="str">
        <f t="shared" ref="L149:L167" si="28">IF(G149="No Payment",0,"")</f>
        <v/>
      </c>
      <c r="M149" s="546" t="s">
        <v>676</v>
      </c>
    </row>
    <row r="150" spans="2:13" x14ac:dyDescent="0.3">
      <c r="B150" s="268" t="s">
        <v>385</v>
      </c>
      <c r="C150" s="259" t="s">
        <v>138</v>
      </c>
      <c r="D150" s="305">
        <v>1300</v>
      </c>
      <c r="E150" s="314">
        <f t="shared" si="24"/>
        <v>0</v>
      </c>
      <c r="F150" s="315">
        <v>1300</v>
      </c>
      <c r="G150" s="250" t="str">
        <f t="shared" si="19"/>
        <v>Full Payment</v>
      </c>
      <c r="H150" s="251"/>
      <c r="I150" s="252">
        <f t="shared" si="25"/>
        <v>1300</v>
      </c>
      <c r="J150" s="316" t="str">
        <f t="shared" si="26"/>
        <v/>
      </c>
      <c r="K150" s="254" t="str">
        <f t="shared" si="27"/>
        <v/>
      </c>
      <c r="L150" s="537" t="str">
        <f t="shared" si="28"/>
        <v/>
      </c>
      <c r="M150" s="546" t="s">
        <v>676</v>
      </c>
    </row>
    <row r="151" spans="2:13" x14ac:dyDescent="0.3">
      <c r="B151" s="268" t="s">
        <v>386</v>
      </c>
      <c r="C151" s="259" t="s">
        <v>139</v>
      </c>
      <c r="D151" s="305">
        <v>1300</v>
      </c>
      <c r="E151" s="314">
        <f t="shared" si="24"/>
        <v>0</v>
      </c>
      <c r="F151" s="315">
        <v>1300</v>
      </c>
      <c r="G151" s="250" t="str">
        <f t="shared" si="19"/>
        <v>Full Payment</v>
      </c>
      <c r="H151" s="251"/>
      <c r="I151" s="252">
        <f t="shared" si="25"/>
        <v>1300</v>
      </c>
      <c r="J151" s="316" t="str">
        <f t="shared" si="26"/>
        <v/>
      </c>
      <c r="K151" s="254" t="str">
        <f t="shared" si="27"/>
        <v/>
      </c>
      <c r="L151" s="537" t="str">
        <f t="shared" si="28"/>
        <v/>
      </c>
      <c r="M151" s="546" t="s">
        <v>676</v>
      </c>
    </row>
    <row r="152" spans="2:13" x14ac:dyDescent="0.3">
      <c r="B152" s="268" t="s">
        <v>387</v>
      </c>
      <c r="C152" s="259" t="s">
        <v>140</v>
      </c>
      <c r="D152" s="305">
        <v>1300</v>
      </c>
      <c r="E152" s="314">
        <f t="shared" si="24"/>
        <v>0</v>
      </c>
      <c r="F152" s="315">
        <v>1300</v>
      </c>
      <c r="G152" s="250" t="str">
        <f t="shared" si="19"/>
        <v>Full Payment</v>
      </c>
      <c r="H152" s="251"/>
      <c r="I152" s="252">
        <f t="shared" si="25"/>
        <v>1300</v>
      </c>
      <c r="J152" s="316" t="str">
        <f t="shared" si="26"/>
        <v/>
      </c>
      <c r="K152" s="254" t="str">
        <f t="shared" si="27"/>
        <v/>
      </c>
      <c r="L152" s="537" t="str">
        <f t="shared" si="28"/>
        <v/>
      </c>
      <c r="M152" s="546" t="s">
        <v>676</v>
      </c>
    </row>
    <row r="153" spans="2:13" x14ac:dyDescent="0.3">
      <c r="B153" s="268" t="s">
        <v>388</v>
      </c>
      <c r="C153" s="259" t="s">
        <v>141</v>
      </c>
      <c r="D153" s="305">
        <v>1300</v>
      </c>
      <c r="E153" s="314">
        <f t="shared" si="24"/>
        <v>0</v>
      </c>
      <c r="F153" s="315">
        <v>1300</v>
      </c>
      <c r="G153" s="250" t="str">
        <f t="shared" si="19"/>
        <v>Full Payment</v>
      </c>
      <c r="H153" s="251"/>
      <c r="I153" s="252">
        <f t="shared" si="25"/>
        <v>1300</v>
      </c>
      <c r="J153" s="316" t="str">
        <f t="shared" si="26"/>
        <v/>
      </c>
      <c r="K153" s="254" t="str">
        <f t="shared" si="27"/>
        <v/>
      </c>
      <c r="L153" s="537" t="str">
        <f t="shared" si="28"/>
        <v/>
      </c>
      <c r="M153" s="546" t="s">
        <v>676</v>
      </c>
    </row>
    <row r="154" spans="2:13" x14ac:dyDescent="0.3">
      <c r="B154" s="268" t="s">
        <v>389</v>
      </c>
      <c r="C154" s="259" t="s">
        <v>142</v>
      </c>
      <c r="D154" s="305"/>
      <c r="E154" s="314">
        <f t="shared" si="24"/>
        <v>1300</v>
      </c>
      <c r="F154" s="315">
        <v>1300</v>
      </c>
      <c r="G154" s="250" t="str">
        <f t="shared" si="19"/>
        <v>No Payment</v>
      </c>
      <c r="H154" s="251" t="s">
        <v>639</v>
      </c>
      <c r="I154" s="252" t="str">
        <f t="shared" si="25"/>
        <v/>
      </c>
      <c r="J154" s="316">
        <f t="shared" si="26"/>
        <v>0</v>
      </c>
      <c r="K154" s="254">
        <f t="shared" si="27"/>
        <v>0</v>
      </c>
      <c r="L154" s="537">
        <f t="shared" si="28"/>
        <v>0</v>
      </c>
      <c r="M154" s="546" t="s">
        <v>676</v>
      </c>
    </row>
    <row r="155" spans="2:13" x14ac:dyDescent="0.3">
      <c r="B155" s="268" t="s">
        <v>390</v>
      </c>
      <c r="C155" s="259" t="s">
        <v>143</v>
      </c>
      <c r="D155" s="305">
        <v>1300</v>
      </c>
      <c r="E155" s="314">
        <f t="shared" si="24"/>
        <v>0</v>
      </c>
      <c r="F155" s="315">
        <v>1300</v>
      </c>
      <c r="G155" s="250" t="str">
        <f t="shared" si="19"/>
        <v>Full Payment</v>
      </c>
      <c r="H155" s="251"/>
      <c r="I155" s="252">
        <f t="shared" si="25"/>
        <v>1300</v>
      </c>
      <c r="J155" s="316" t="str">
        <f t="shared" si="26"/>
        <v/>
      </c>
      <c r="K155" s="254" t="str">
        <f t="shared" si="27"/>
        <v/>
      </c>
      <c r="L155" s="537" t="str">
        <f t="shared" si="28"/>
        <v/>
      </c>
      <c r="M155" s="546" t="s">
        <v>676</v>
      </c>
    </row>
    <row r="156" spans="2:13" x14ac:dyDescent="0.3">
      <c r="B156" s="268" t="s">
        <v>391</v>
      </c>
      <c r="C156" s="259" t="s">
        <v>144</v>
      </c>
      <c r="D156" s="305">
        <v>1300</v>
      </c>
      <c r="E156" s="314">
        <f t="shared" si="24"/>
        <v>0</v>
      </c>
      <c r="F156" s="315">
        <v>1300</v>
      </c>
      <c r="G156" s="250" t="str">
        <f t="shared" si="19"/>
        <v>Full Payment</v>
      </c>
      <c r="H156" s="251"/>
      <c r="I156" s="252">
        <f t="shared" si="25"/>
        <v>1300</v>
      </c>
      <c r="J156" s="316" t="str">
        <f t="shared" si="26"/>
        <v/>
      </c>
      <c r="K156" s="254" t="str">
        <f t="shared" si="27"/>
        <v/>
      </c>
      <c r="L156" s="537" t="str">
        <f t="shared" si="28"/>
        <v/>
      </c>
      <c r="M156" s="546" t="s">
        <v>676</v>
      </c>
    </row>
    <row r="157" spans="2:13" x14ac:dyDescent="0.3">
      <c r="B157" s="268" t="s">
        <v>392</v>
      </c>
      <c r="C157" s="259" t="s">
        <v>145</v>
      </c>
      <c r="D157" s="305">
        <v>1300</v>
      </c>
      <c r="E157" s="314">
        <f t="shared" si="24"/>
        <v>0</v>
      </c>
      <c r="F157" s="315">
        <v>1300</v>
      </c>
      <c r="G157" s="250" t="str">
        <f t="shared" si="19"/>
        <v>Full Payment</v>
      </c>
      <c r="H157" s="251"/>
      <c r="I157" s="252">
        <f t="shared" si="25"/>
        <v>1300</v>
      </c>
      <c r="J157" s="316" t="str">
        <f t="shared" si="26"/>
        <v/>
      </c>
      <c r="K157" s="254" t="str">
        <f t="shared" si="27"/>
        <v/>
      </c>
      <c r="L157" s="537" t="str">
        <f t="shared" si="28"/>
        <v/>
      </c>
      <c r="M157" s="546" t="s">
        <v>676</v>
      </c>
    </row>
    <row r="158" spans="2:13" x14ac:dyDescent="0.3">
      <c r="B158" s="268" t="s">
        <v>393</v>
      </c>
      <c r="C158" s="259" t="s">
        <v>146</v>
      </c>
      <c r="D158" s="305">
        <v>1300</v>
      </c>
      <c r="E158" s="314">
        <f t="shared" si="24"/>
        <v>0</v>
      </c>
      <c r="F158" s="315">
        <v>1300</v>
      </c>
      <c r="G158" s="250" t="str">
        <f t="shared" si="19"/>
        <v>Full Payment</v>
      </c>
      <c r="H158" s="251"/>
      <c r="I158" s="252">
        <f t="shared" si="25"/>
        <v>1300</v>
      </c>
      <c r="J158" s="316" t="str">
        <f t="shared" si="26"/>
        <v/>
      </c>
      <c r="K158" s="254" t="str">
        <f t="shared" si="27"/>
        <v/>
      </c>
      <c r="L158" s="537" t="str">
        <f t="shared" si="28"/>
        <v/>
      </c>
      <c r="M158" s="546" t="s">
        <v>676</v>
      </c>
    </row>
    <row r="159" spans="2:13" x14ac:dyDescent="0.3">
      <c r="B159" s="268" t="s">
        <v>394</v>
      </c>
      <c r="C159" s="259" t="s">
        <v>276</v>
      </c>
      <c r="D159" s="305"/>
      <c r="E159" s="314">
        <f t="shared" si="24"/>
        <v>1300</v>
      </c>
      <c r="F159" s="315">
        <v>1300</v>
      </c>
      <c r="G159" s="250" t="str">
        <f t="shared" si="19"/>
        <v>No Payment</v>
      </c>
      <c r="H159" s="251" t="s">
        <v>639</v>
      </c>
      <c r="I159" s="252" t="str">
        <f t="shared" si="25"/>
        <v/>
      </c>
      <c r="J159" s="316">
        <f t="shared" si="26"/>
        <v>0</v>
      </c>
      <c r="K159" s="254">
        <f t="shared" si="27"/>
        <v>0</v>
      </c>
      <c r="L159" s="537">
        <f t="shared" si="28"/>
        <v>0</v>
      </c>
      <c r="M159" s="546" t="s">
        <v>676</v>
      </c>
    </row>
    <row r="160" spans="2:13" x14ac:dyDescent="0.3">
      <c r="B160" s="268" t="s">
        <v>395</v>
      </c>
      <c r="C160" s="259" t="s">
        <v>147</v>
      </c>
      <c r="D160" s="305">
        <v>1300</v>
      </c>
      <c r="E160" s="314">
        <f t="shared" si="24"/>
        <v>0</v>
      </c>
      <c r="F160" s="315">
        <v>1300</v>
      </c>
      <c r="G160" s="250" t="str">
        <f t="shared" si="19"/>
        <v>Full Payment</v>
      </c>
      <c r="H160" s="251"/>
      <c r="I160" s="252">
        <f t="shared" si="25"/>
        <v>1300</v>
      </c>
      <c r="J160" s="316" t="str">
        <f t="shared" si="26"/>
        <v/>
      </c>
      <c r="K160" s="254" t="str">
        <f t="shared" si="27"/>
        <v/>
      </c>
      <c r="L160" s="537" t="str">
        <f t="shared" si="28"/>
        <v/>
      </c>
      <c r="M160" s="546" t="s">
        <v>676</v>
      </c>
    </row>
    <row r="161" spans="1:13" x14ac:dyDescent="0.3">
      <c r="B161" s="268" t="s">
        <v>396</v>
      </c>
      <c r="C161" s="259" t="s">
        <v>148</v>
      </c>
      <c r="D161" s="317">
        <v>1300</v>
      </c>
      <c r="E161" s="314">
        <f t="shared" si="24"/>
        <v>0</v>
      </c>
      <c r="F161" s="315">
        <v>1300</v>
      </c>
      <c r="G161" s="250" t="str">
        <f t="shared" si="19"/>
        <v>Full Payment</v>
      </c>
      <c r="H161" s="251"/>
      <c r="I161" s="252">
        <f t="shared" si="25"/>
        <v>1300</v>
      </c>
      <c r="J161" s="316" t="str">
        <f t="shared" si="26"/>
        <v/>
      </c>
      <c r="K161" s="254" t="str">
        <f t="shared" si="27"/>
        <v/>
      </c>
      <c r="L161" s="537" t="str">
        <f t="shared" si="28"/>
        <v/>
      </c>
      <c r="M161" s="546" t="s">
        <v>676</v>
      </c>
    </row>
    <row r="162" spans="1:13" x14ac:dyDescent="0.3">
      <c r="B162" s="268" t="s">
        <v>397</v>
      </c>
      <c r="C162" s="259" t="s">
        <v>149</v>
      </c>
      <c r="D162" s="305"/>
      <c r="E162" s="314">
        <f t="shared" si="24"/>
        <v>1300</v>
      </c>
      <c r="F162" s="315">
        <v>1300</v>
      </c>
      <c r="G162" s="250" t="str">
        <f t="shared" si="19"/>
        <v>No Payment</v>
      </c>
      <c r="H162" s="251"/>
      <c r="I162" s="252" t="str">
        <f t="shared" si="25"/>
        <v/>
      </c>
      <c r="J162" s="316">
        <f t="shared" si="26"/>
        <v>0</v>
      </c>
      <c r="K162" s="254">
        <f t="shared" si="27"/>
        <v>0</v>
      </c>
      <c r="L162" s="537">
        <f t="shared" si="28"/>
        <v>0</v>
      </c>
      <c r="M162" s="546" t="s">
        <v>676</v>
      </c>
    </row>
    <row r="163" spans="1:13" x14ac:dyDescent="0.3">
      <c r="B163" s="268" t="s">
        <v>398</v>
      </c>
      <c r="C163" s="259" t="s">
        <v>150</v>
      </c>
      <c r="D163" s="305">
        <v>1300</v>
      </c>
      <c r="E163" s="314">
        <f t="shared" si="24"/>
        <v>0</v>
      </c>
      <c r="F163" s="315">
        <v>1300</v>
      </c>
      <c r="G163" s="250" t="str">
        <f t="shared" si="19"/>
        <v>Full Payment</v>
      </c>
      <c r="H163" s="251"/>
      <c r="I163" s="252">
        <f t="shared" si="25"/>
        <v>1300</v>
      </c>
      <c r="J163" s="316" t="str">
        <f t="shared" si="26"/>
        <v/>
      </c>
      <c r="K163" s="254" t="str">
        <f t="shared" si="27"/>
        <v/>
      </c>
      <c r="L163" s="537" t="str">
        <f t="shared" si="28"/>
        <v/>
      </c>
      <c r="M163" s="546" t="s">
        <v>676</v>
      </c>
    </row>
    <row r="164" spans="1:13" x14ac:dyDescent="0.3">
      <c r="B164" s="268" t="s">
        <v>399</v>
      </c>
      <c r="C164" s="259" t="s">
        <v>640</v>
      </c>
      <c r="D164" s="305">
        <v>300</v>
      </c>
      <c r="E164" s="314">
        <f t="shared" si="24"/>
        <v>1000</v>
      </c>
      <c r="F164" s="315">
        <v>1300</v>
      </c>
      <c r="G164" s="250" t="str">
        <f t="shared" si="19"/>
        <v>Part Payment</v>
      </c>
      <c r="H164" s="251"/>
      <c r="I164" s="252" t="str">
        <f t="shared" si="25"/>
        <v/>
      </c>
      <c r="J164" s="316">
        <f t="shared" si="26"/>
        <v>300</v>
      </c>
      <c r="K164" s="254">
        <f t="shared" si="27"/>
        <v>300</v>
      </c>
      <c r="L164" s="537" t="str">
        <f t="shared" si="28"/>
        <v/>
      </c>
      <c r="M164" s="546" t="s">
        <v>676</v>
      </c>
    </row>
    <row r="165" spans="1:13" x14ac:dyDescent="0.3">
      <c r="B165" s="268" t="s">
        <v>400</v>
      </c>
      <c r="C165" s="259" t="s">
        <v>151</v>
      </c>
      <c r="D165" s="275"/>
      <c r="E165" s="314">
        <f t="shared" si="24"/>
        <v>1300</v>
      </c>
      <c r="F165" s="315">
        <v>1300</v>
      </c>
      <c r="G165" s="250" t="str">
        <f t="shared" si="19"/>
        <v>No Payment</v>
      </c>
      <c r="H165" s="251"/>
      <c r="I165" s="252" t="str">
        <f t="shared" si="25"/>
        <v/>
      </c>
      <c r="J165" s="316">
        <f t="shared" si="26"/>
        <v>0</v>
      </c>
      <c r="K165" s="254">
        <f t="shared" si="27"/>
        <v>0</v>
      </c>
      <c r="L165" s="537">
        <f t="shared" si="28"/>
        <v>0</v>
      </c>
      <c r="M165" s="546" t="s">
        <v>676</v>
      </c>
    </row>
    <row r="166" spans="1:13" x14ac:dyDescent="0.3">
      <c r="B166" s="268" t="s">
        <v>401</v>
      </c>
      <c r="C166" s="259" t="s">
        <v>152</v>
      </c>
      <c r="D166" s="275">
        <v>1000</v>
      </c>
      <c r="E166" s="314">
        <f t="shared" si="24"/>
        <v>300</v>
      </c>
      <c r="F166" s="315">
        <v>1300</v>
      </c>
      <c r="G166" s="250" t="str">
        <f t="shared" si="19"/>
        <v>Part Payment</v>
      </c>
      <c r="H166" s="251"/>
      <c r="I166" s="252" t="str">
        <f t="shared" si="25"/>
        <v/>
      </c>
      <c r="J166" s="316">
        <f t="shared" si="26"/>
        <v>1000</v>
      </c>
      <c r="K166" s="254">
        <f t="shared" si="27"/>
        <v>1000</v>
      </c>
      <c r="L166" s="537" t="str">
        <f t="shared" si="28"/>
        <v/>
      </c>
      <c r="M166" s="546" t="s">
        <v>676</v>
      </c>
    </row>
    <row r="167" spans="1:13" x14ac:dyDescent="0.3">
      <c r="B167" s="268" t="s">
        <v>402</v>
      </c>
      <c r="C167" s="259" t="s">
        <v>658</v>
      </c>
      <c r="D167" s="275"/>
      <c r="E167" s="314">
        <f t="shared" si="24"/>
        <v>1300</v>
      </c>
      <c r="F167" s="315">
        <v>1300</v>
      </c>
      <c r="G167" s="250" t="str">
        <f t="shared" si="19"/>
        <v>No Payment</v>
      </c>
      <c r="H167" s="298"/>
      <c r="I167" s="252" t="str">
        <f t="shared" si="25"/>
        <v/>
      </c>
      <c r="J167" s="316">
        <f t="shared" si="26"/>
        <v>0</v>
      </c>
      <c r="K167" s="254">
        <f t="shared" si="27"/>
        <v>0</v>
      </c>
      <c r="L167" s="537">
        <f t="shared" si="28"/>
        <v>0</v>
      </c>
      <c r="M167" s="546" t="s">
        <v>676</v>
      </c>
    </row>
    <row r="168" spans="1:13" ht="24.75" thickBot="1" x14ac:dyDescent="0.6">
      <c r="B168" s="576"/>
      <c r="C168" s="557"/>
      <c r="D168" s="260">
        <f>SUM(D148:D166)</f>
        <v>18200</v>
      </c>
      <c r="E168" s="318">
        <f>SUM(E148:E166)</f>
        <v>6500</v>
      </c>
      <c r="F168" s="319">
        <f>SUM(F148:F166)</f>
        <v>24700</v>
      </c>
      <c r="G168" s="263"/>
      <c r="H168" s="264"/>
      <c r="I168" s="300">
        <f>COUNTIFS(I148:I166,1300)</f>
        <v>13</v>
      </c>
      <c r="J168" s="320">
        <f>SUM(J148:J166)</f>
        <v>1300</v>
      </c>
      <c r="K168" s="267">
        <f>COUNTIFS(K148:K166,"&lt;1300",K148:K166,"&lt;&gt;0")</f>
        <v>2</v>
      </c>
      <c r="L168" s="538">
        <f>COUNTIF(L148:L166,0)</f>
        <v>4</v>
      </c>
      <c r="M168" s="547"/>
    </row>
    <row r="169" spans="1:13" ht="16.5" thickTop="1" x14ac:dyDescent="0.25">
      <c r="B169" s="577"/>
      <c r="C169" s="559"/>
      <c r="D169" s="582"/>
      <c r="E169" s="608"/>
      <c r="F169" s="612"/>
      <c r="G169" s="567"/>
      <c r="H169" s="569"/>
      <c r="I169" s="572"/>
      <c r="J169" s="567"/>
      <c r="K169" s="567"/>
      <c r="L169" s="567"/>
      <c r="M169" s="574"/>
    </row>
    <row r="170" spans="1:13" ht="15.75" x14ac:dyDescent="0.25">
      <c r="B170" s="578"/>
      <c r="C170" s="559"/>
      <c r="D170" s="583"/>
      <c r="E170" s="609"/>
      <c r="F170" s="613"/>
      <c r="G170" s="559"/>
      <c r="H170" s="570"/>
      <c r="I170" s="573"/>
      <c r="J170" s="559"/>
      <c r="K170" s="559"/>
      <c r="L170" s="559"/>
      <c r="M170" s="575"/>
    </row>
    <row r="171" spans="1:13" ht="15.75" x14ac:dyDescent="0.25">
      <c r="A171" s="302"/>
      <c r="B171" s="607" t="s">
        <v>153</v>
      </c>
      <c r="C171" s="558"/>
      <c r="D171" s="581"/>
      <c r="E171" s="610"/>
      <c r="F171" s="611"/>
      <c r="G171" s="558"/>
      <c r="H171" s="568"/>
      <c r="I171" s="571"/>
      <c r="J171" s="558"/>
      <c r="K171" s="558"/>
      <c r="L171" s="558"/>
      <c r="M171" s="554"/>
    </row>
    <row r="172" spans="1:13" x14ac:dyDescent="0.3">
      <c r="B172" s="268" t="s">
        <v>383</v>
      </c>
      <c r="C172" s="259" t="s">
        <v>154</v>
      </c>
      <c r="D172" s="305">
        <v>1300</v>
      </c>
      <c r="E172" s="314">
        <f t="shared" ref="E172:E217" si="29">F172-D172</f>
        <v>0</v>
      </c>
      <c r="F172" s="315">
        <v>1300</v>
      </c>
      <c r="G172" s="250" t="str">
        <f t="shared" si="19"/>
        <v>Full Payment</v>
      </c>
      <c r="H172" s="251"/>
      <c r="I172" s="252">
        <f t="shared" ref="I172:I217" si="30">IF(D172&gt;=1300,1300,"")</f>
        <v>1300</v>
      </c>
      <c r="J172" s="316" t="str">
        <f>IF(D172&lt;1300,D172,"")</f>
        <v/>
      </c>
      <c r="K172" s="254" t="str">
        <f t="shared" ref="K172:K217" si="31">IF(D172&lt;1300,D172,"")</f>
        <v/>
      </c>
      <c r="L172" s="537" t="str">
        <f>IF(G172="No Payment",0,"")</f>
        <v/>
      </c>
      <c r="M172" s="546" t="s">
        <v>677</v>
      </c>
    </row>
    <row r="173" spans="1:13" x14ac:dyDescent="0.3">
      <c r="B173" s="268" t="s">
        <v>384</v>
      </c>
      <c r="C173" s="259" t="s">
        <v>155</v>
      </c>
      <c r="D173" s="305">
        <v>1300</v>
      </c>
      <c r="E173" s="314">
        <f t="shared" si="29"/>
        <v>0</v>
      </c>
      <c r="F173" s="315">
        <v>1300</v>
      </c>
      <c r="G173" s="250" t="str">
        <f t="shared" si="19"/>
        <v>Full Payment</v>
      </c>
      <c r="H173" s="251"/>
      <c r="I173" s="252">
        <f t="shared" si="30"/>
        <v>1300</v>
      </c>
      <c r="J173" s="316" t="str">
        <f t="shared" ref="J173:J217" si="32">IF(D173&lt;1300,D173,"")</f>
        <v/>
      </c>
      <c r="K173" s="254" t="str">
        <f t="shared" si="31"/>
        <v/>
      </c>
      <c r="L173" s="537" t="str">
        <f t="shared" ref="L173:L217" si="33">IF(G173="No Payment",0,"")</f>
        <v/>
      </c>
      <c r="M173" s="546" t="s">
        <v>677</v>
      </c>
    </row>
    <row r="174" spans="1:13" x14ac:dyDescent="0.3">
      <c r="B174" s="268" t="s">
        <v>385</v>
      </c>
      <c r="C174" s="259" t="s">
        <v>156</v>
      </c>
      <c r="D174" s="305">
        <v>1300</v>
      </c>
      <c r="E174" s="314">
        <f t="shared" si="29"/>
        <v>0</v>
      </c>
      <c r="F174" s="315">
        <v>1300</v>
      </c>
      <c r="G174" s="250" t="str">
        <f t="shared" si="19"/>
        <v>Full Payment</v>
      </c>
      <c r="H174" s="251"/>
      <c r="I174" s="252">
        <f t="shared" si="30"/>
        <v>1300</v>
      </c>
      <c r="J174" s="316" t="str">
        <f t="shared" si="32"/>
        <v/>
      </c>
      <c r="K174" s="254" t="str">
        <f t="shared" si="31"/>
        <v/>
      </c>
      <c r="L174" s="537" t="str">
        <f t="shared" si="33"/>
        <v/>
      </c>
      <c r="M174" s="546" t="s">
        <v>677</v>
      </c>
    </row>
    <row r="175" spans="1:13" x14ac:dyDescent="0.3">
      <c r="B175" s="268" t="s">
        <v>386</v>
      </c>
      <c r="C175" s="259" t="s">
        <v>157</v>
      </c>
      <c r="D175" s="305">
        <v>1300</v>
      </c>
      <c r="E175" s="314">
        <f t="shared" si="29"/>
        <v>0</v>
      </c>
      <c r="F175" s="315">
        <v>1300</v>
      </c>
      <c r="G175" s="250" t="str">
        <f t="shared" si="19"/>
        <v>Full Payment</v>
      </c>
      <c r="H175" s="251" t="s">
        <v>21</v>
      </c>
      <c r="I175" s="252">
        <f t="shared" si="30"/>
        <v>1300</v>
      </c>
      <c r="J175" s="316" t="str">
        <f t="shared" si="32"/>
        <v/>
      </c>
      <c r="K175" s="254" t="str">
        <f t="shared" si="31"/>
        <v/>
      </c>
      <c r="L175" s="537" t="str">
        <f t="shared" si="33"/>
        <v/>
      </c>
      <c r="M175" s="546" t="s">
        <v>677</v>
      </c>
    </row>
    <row r="176" spans="1:13" x14ac:dyDescent="0.3">
      <c r="B176" s="268" t="s">
        <v>387</v>
      </c>
      <c r="C176" s="259" t="s">
        <v>158</v>
      </c>
      <c r="D176" s="305">
        <v>1300</v>
      </c>
      <c r="E176" s="314">
        <f t="shared" si="29"/>
        <v>0</v>
      </c>
      <c r="F176" s="315">
        <v>1300</v>
      </c>
      <c r="G176" s="250" t="str">
        <f t="shared" si="19"/>
        <v>Full Payment</v>
      </c>
      <c r="H176" s="251"/>
      <c r="I176" s="252">
        <f t="shared" si="30"/>
        <v>1300</v>
      </c>
      <c r="J176" s="316" t="str">
        <f t="shared" si="32"/>
        <v/>
      </c>
      <c r="K176" s="254" t="str">
        <f t="shared" si="31"/>
        <v/>
      </c>
      <c r="L176" s="537" t="str">
        <f t="shared" si="33"/>
        <v/>
      </c>
      <c r="M176" s="546" t="s">
        <v>677</v>
      </c>
    </row>
    <row r="177" spans="2:13" x14ac:dyDescent="0.3">
      <c r="B177" s="268" t="s">
        <v>388</v>
      </c>
      <c r="C177" s="259" t="s">
        <v>159</v>
      </c>
      <c r="D177" s="305">
        <v>1300</v>
      </c>
      <c r="E177" s="314">
        <f t="shared" si="29"/>
        <v>0</v>
      </c>
      <c r="F177" s="315">
        <v>1300</v>
      </c>
      <c r="G177" s="250" t="str">
        <f t="shared" si="19"/>
        <v>Full Payment</v>
      </c>
      <c r="H177" s="251"/>
      <c r="I177" s="252">
        <f t="shared" si="30"/>
        <v>1300</v>
      </c>
      <c r="J177" s="316" t="str">
        <f t="shared" si="32"/>
        <v/>
      </c>
      <c r="K177" s="254" t="str">
        <f t="shared" si="31"/>
        <v/>
      </c>
      <c r="L177" s="537" t="str">
        <f t="shared" si="33"/>
        <v/>
      </c>
      <c r="M177" s="546" t="s">
        <v>677</v>
      </c>
    </row>
    <row r="178" spans="2:13" x14ac:dyDescent="0.3">
      <c r="B178" s="268" t="s">
        <v>389</v>
      </c>
      <c r="C178" s="259" t="s">
        <v>160</v>
      </c>
      <c r="D178" s="305">
        <v>1300</v>
      </c>
      <c r="E178" s="314">
        <f t="shared" si="29"/>
        <v>0</v>
      </c>
      <c r="F178" s="315">
        <v>1300</v>
      </c>
      <c r="G178" s="250" t="str">
        <f t="shared" si="19"/>
        <v>Full Payment</v>
      </c>
      <c r="H178" s="251"/>
      <c r="I178" s="252">
        <f t="shared" si="30"/>
        <v>1300</v>
      </c>
      <c r="J178" s="316" t="str">
        <f t="shared" si="32"/>
        <v/>
      </c>
      <c r="K178" s="254" t="str">
        <f t="shared" si="31"/>
        <v/>
      </c>
      <c r="L178" s="537" t="str">
        <f t="shared" si="33"/>
        <v/>
      </c>
      <c r="M178" s="546" t="s">
        <v>677</v>
      </c>
    </row>
    <row r="179" spans="2:13" x14ac:dyDescent="0.3">
      <c r="B179" s="268" t="s">
        <v>390</v>
      </c>
      <c r="C179" s="259" t="s">
        <v>161</v>
      </c>
      <c r="D179" s="305">
        <v>1000</v>
      </c>
      <c r="E179" s="314">
        <f t="shared" si="29"/>
        <v>300</v>
      </c>
      <c r="F179" s="315">
        <v>1300</v>
      </c>
      <c r="G179" s="250" t="str">
        <f t="shared" si="19"/>
        <v>Part Payment</v>
      </c>
      <c r="H179" s="251"/>
      <c r="I179" s="252" t="str">
        <f t="shared" si="30"/>
        <v/>
      </c>
      <c r="J179" s="316">
        <f t="shared" si="32"/>
        <v>1000</v>
      </c>
      <c r="K179" s="254">
        <f t="shared" si="31"/>
        <v>1000</v>
      </c>
      <c r="L179" s="537" t="str">
        <f t="shared" si="33"/>
        <v/>
      </c>
      <c r="M179" s="546" t="s">
        <v>677</v>
      </c>
    </row>
    <row r="180" spans="2:13" x14ac:dyDescent="0.3">
      <c r="B180" s="268" t="s">
        <v>391</v>
      </c>
      <c r="C180" s="259" t="s">
        <v>162</v>
      </c>
      <c r="D180" s="305">
        <v>1200</v>
      </c>
      <c r="E180" s="314">
        <f t="shared" si="29"/>
        <v>100</v>
      </c>
      <c r="F180" s="315">
        <v>1300</v>
      </c>
      <c r="G180" s="250" t="str">
        <f t="shared" si="19"/>
        <v>Part Payment</v>
      </c>
      <c r="H180" s="251"/>
      <c r="I180" s="252" t="str">
        <f t="shared" si="30"/>
        <v/>
      </c>
      <c r="J180" s="316">
        <f t="shared" si="32"/>
        <v>1200</v>
      </c>
      <c r="K180" s="254">
        <f t="shared" si="31"/>
        <v>1200</v>
      </c>
      <c r="L180" s="537" t="str">
        <f t="shared" si="33"/>
        <v/>
      </c>
      <c r="M180" s="546" t="s">
        <v>677</v>
      </c>
    </row>
    <row r="181" spans="2:13" x14ac:dyDescent="0.3">
      <c r="B181" s="268" t="s">
        <v>392</v>
      </c>
      <c r="C181" s="259" t="s">
        <v>163</v>
      </c>
      <c r="D181" s="305"/>
      <c r="E181" s="314">
        <f t="shared" si="29"/>
        <v>1300</v>
      </c>
      <c r="F181" s="315">
        <v>1300</v>
      </c>
      <c r="G181" s="250" t="str">
        <f t="shared" si="19"/>
        <v>No Payment</v>
      </c>
      <c r="H181" s="251"/>
      <c r="I181" s="252" t="str">
        <f t="shared" si="30"/>
        <v/>
      </c>
      <c r="J181" s="316">
        <f t="shared" si="32"/>
        <v>0</v>
      </c>
      <c r="K181" s="254">
        <f t="shared" si="31"/>
        <v>0</v>
      </c>
      <c r="L181" s="537">
        <f t="shared" si="33"/>
        <v>0</v>
      </c>
      <c r="M181" s="546" t="s">
        <v>677</v>
      </c>
    </row>
    <row r="182" spans="2:13" x14ac:dyDescent="0.3">
      <c r="B182" s="268" t="s">
        <v>393</v>
      </c>
      <c r="C182" s="259" t="s">
        <v>164</v>
      </c>
      <c r="D182" s="305">
        <v>1300</v>
      </c>
      <c r="E182" s="314">
        <f t="shared" si="29"/>
        <v>0</v>
      </c>
      <c r="F182" s="315">
        <v>1300</v>
      </c>
      <c r="G182" s="250" t="str">
        <f t="shared" si="19"/>
        <v>Full Payment</v>
      </c>
      <c r="H182" s="251" t="s">
        <v>165</v>
      </c>
      <c r="I182" s="252">
        <f t="shared" si="30"/>
        <v>1300</v>
      </c>
      <c r="J182" s="316" t="str">
        <f t="shared" si="32"/>
        <v/>
      </c>
      <c r="K182" s="254" t="str">
        <f t="shared" si="31"/>
        <v/>
      </c>
      <c r="L182" s="537" t="str">
        <f t="shared" si="33"/>
        <v/>
      </c>
      <c r="M182" s="546" t="s">
        <v>677</v>
      </c>
    </row>
    <row r="183" spans="2:13" x14ac:dyDescent="0.3">
      <c r="B183" s="268" t="s">
        <v>394</v>
      </c>
      <c r="C183" s="259" t="s">
        <v>166</v>
      </c>
      <c r="D183" s="305">
        <v>1300</v>
      </c>
      <c r="E183" s="314">
        <f t="shared" si="29"/>
        <v>0</v>
      </c>
      <c r="F183" s="315">
        <v>1300</v>
      </c>
      <c r="G183" s="250" t="str">
        <f t="shared" si="19"/>
        <v>Full Payment</v>
      </c>
      <c r="H183" s="251"/>
      <c r="I183" s="252">
        <f t="shared" si="30"/>
        <v>1300</v>
      </c>
      <c r="J183" s="316" t="str">
        <f t="shared" si="32"/>
        <v/>
      </c>
      <c r="K183" s="254" t="str">
        <f t="shared" si="31"/>
        <v/>
      </c>
      <c r="L183" s="537" t="str">
        <f t="shared" si="33"/>
        <v/>
      </c>
      <c r="M183" s="546" t="s">
        <v>677</v>
      </c>
    </row>
    <row r="184" spans="2:13" x14ac:dyDescent="0.3">
      <c r="B184" s="268" t="s">
        <v>395</v>
      </c>
      <c r="C184" s="306" t="s">
        <v>167</v>
      </c>
      <c r="D184" s="305">
        <v>1300</v>
      </c>
      <c r="E184" s="314">
        <f t="shared" si="29"/>
        <v>0</v>
      </c>
      <c r="F184" s="315">
        <v>1300</v>
      </c>
      <c r="G184" s="250" t="str">
        <f t="shared" si="19"/>
        <v>Full Payment</v>
      </c>
      <c r="H184" s="251"/>
      <c r="I184" s="252">
        <f t="shared" si="30"/>
        <v>1300</v>
      </c>
      <c r="J184" s="316" t="str">
        <f t="shared" si="32"/>
        <v/>
      </c>
      <c r="K184" s="254" t="str">
        <f t="shared" si="31"/>
        <v/>
      </c>
      <c r="L184" s="537" t="str">
        <f t="shared" si="33"/>
        <v/>
      </c>
      <c r="M184" s="546" t="s">
        <v>677</v>
      </c>
    </row>
    <row r="185" spans="2:13" x14ac:dyDescent="0.3">
      <c r="B185" s="268" t="s">
        <v>396</v>
      </c>
      <c r="C185" s="306" t="s">
        <v>168</v>
      </c>
      <c r="D185" s="305">
        <v>1300</v>
      </c>
      <c r="E185" s="314">
        <f t="shared" si="29"/>
        <v>0</v>
      </c>
      <c r="F185" s="315">
        <v>1300</v>
      </c>
      <c r="G185" s="250" t="str">
        <f t="shared" si="19"/>
        <v>Full Payment</v>
      </c>
      <c r="H185" s="251"/>
      <c r="I185" s="252">
        <f t="shared" si="30"/>
        <v>1300</v>
      </c>
      <c r="J185" s="316" t="str">
        <f t="shared" si="32"/>
        <v/>
      </c>
      <c r="K185" s="254" t="str">
        <f t="shared" si="31"/>
        <v/>
      </c>
      <c r="L185" s="537" t="str">
        <f t="shared" si="33"/>
        <v/>
      </c>
      <c r="M185" s="546" t="s">
        <v>677</v>
      </c>
    </row>
    <row r="186" spans="2:13" x14ac:dyDescent="0.3">
      <c r="B186" s="268" t="s">
        <v>397</v>
      </c>
      <c r="C186" s="259" t="s">
        <v>169</v>
      </c>
      <c r="D186" s="305"/>
      <c r="E186" s="314">
        <f t="shared" si="29"/>
        <v>1300</v>
      </c>
      <c r="F186" s="315">
        <v>1300</v>
      </c>
      <c r="G186" s="250" t="str">
        <f t="shared" si="19"/>
        <v>No Payment</v>
      </c>
      <c r="H186" s="251"/>
      <c r="I186" s="252" t="str">
        <f t="shared" si="30"/>
        <v/>
      </c>
      <c r="J186" s="316">
        <f t="shared" si="32"/>
        <v>0</v>
      </c>
      <c r="K186" s="254">
        <f t="shared" si="31"/>
        <v>0</v>
      </c>
      <c r="L186" s="537">
        <f t="shared" si="33"/>
        <v>0</v>
      </c>
      <c r="M186" s="546" t="s">
        <v>677</v>
      </c>
    </row>
    <row r="187" spans="2:13" x14ac:dyDescent="0.3">
      <c r="B187" s="268" t="s">
        <v>398</v>
      </c>
      <c r="C187" s="306" t="s">
        <v>170</v>
      </c>
      <c r="D187" s="305">
        <v>1300</v>
      </c>
      <c r="E187" s="314">
        <f t="shared" si="29"/>
        <v>0</v>
      </c>
      <c r="F187" s="315">
        <v>1300</v>
      </c>
      <c r="G187" s="250" t="str">
        <f t="shared" si="19"/>
        <v>Full Payment</v>
      </c>
      <c r="H187" s="251"/>
      <c r="I187" s="252">
        <f t="shared" si="30"/>
        <v>1300</v>
      </c>
      <c r="J187" s="316" t="str">
        <f t="shared" si="32"/>
        <v/>
      </c>
      <c r="K187" s="254" t="str">
        <f t="shared" si="31"/>
        <v/>
      </c>
      <c r="L187" s="537" t="str">
        <f t="shared" si="33"/>
        <v/>
      </c>
      <c r="M187" s="546" t="s">
        <v>677</v>
      </c>
    </row>
    <row r="188" spans="2:13" x14ac:dyDescent="0.3">
      <c r="B188" s="268" t="s">
        <v>399</v>
      </c>
      <c r="C188" s="306" t="s">
        <v>171</v>
      </c>
      <c r="D188" s="305">
        <v>1300</v>
      </c>
      <c r="E188" s="314">
        <f t="shared" si="29"/>
        <v>0</v>
      </c>
      <c r="F188" s="315">
        <v>1300</v>
      </c>
      <c r="G188" s="250" t="str">
        <f t="shared" si="19"/>
        <v>Full Payment</v>
      </c>
      <c r="H188" s="251" t="s">
        <v>21</v>
      </c>
      <c r="I188" s="252">
        <f t="shared" si="30"/>
        <v>1300</v>
      </c>
      <c r="J188" s="316" t="str">
        <f t="shared" si="32"/>
        <v/>
      </c>
      <c r="K188" s="254" t="str">
        <f t="shared" si="31"/>
        <v/>
      </c>
      <c r="L188" s="537" t="str">
        <f t="shared" si="33"/>
        <v/>
      </c>
      <c r="M188" s="546" t="s">
        <v>677</v>
      </c>
    </row>
    <row r="189" spans="2:13" x14ac:dyDescent="0.3">
      <c r="B189" s="268" t="s">
        <v>400</v>
      </c>
      <c r="C189" s="306" t="s">
        <v>172</v>
      </c>
      <c r="D189" s="305">
        <v>800</v>
      </c>
      <c r="E189" s="314">
        <f t="shared" si="29"/>
        <v>500</v>
      </c>
      <c r="F189" s="315">
        <v>1300</v>
      </c>
      <c r="G189" s="250" t="str">
        <f t="shared" si="19"/>
        <v>Part Payment</v>
      </c>
      <c r="H189" s="251"/>
      <c r="I189" s="252" t="str">
        <f t="shared" si="30"/>
        <v/>
      </c>
      <c r="J189" s="316">
        <f t="shared" si="32"/>
        <v>800</v>
      </c>
      <c r="K189" s="254">
        <f t="shared" si="31"/>
        <v>800</v>
      </c>
      <c r="L189" s="537" t="str">
        <f t="shared" si="33"/>
        <v/>
      </c>
      <c r="M189" s="546" t="s">
        <v>677</v>
      </c>
    </row>
    <row r="190" spans="2:13" x14ac:dyDescent="0.3">
      <c r="B190" s="268" t="s">
        <v>401</v>
      </c>
      <c r="C190" s="306" t="s">
        <v>173</v>
      </c>
      <c r="D190" s="305"/>
      <c r="E190" s="314">
        <f t="shared" si="29"/>
        <v>1300</v>
      </c>
      <c r="F190" s="315">
        <v>1300</v>
      </c>
      <c r="G190" s="250" t="str">
        <f t="shared" si="19"/>
        <v>No Payment</v>
      </c>
      <c r="H190" s="251"/>
      <c r="I190" s="252" t="str">
        <f t="shared" si="30"/>
        <v/>
      </c>
      <c r="J190" s="316">
        <f t="shared" si="32"/>
        <v>0</v>
      </c>
      <c r="K190" s="254">
        <f t="shared" si="31"/>
        <v>0</v>
      </c>
      <c r="L190" s="537">
        <f t="shared" si="33"/>
        <v>0</v>
      </c>
      <c r="M190" s="546" t="s">
        <v>677</v>
      </c>
    </row>
    <row r="191" spans="2:13" x14ac:dyDescent="0.3">
      <c r="B191" s="268" t="s">
        <v>402</v>
      </c>
      <c r="C191" s="306" t="s">
        <v>174</v>
      </c>
      <c r="D191" s="305">
        <v>1300</v>
      </c>
      <c r="E191" s="314">
        <f t="shared" si="29"/>
        <v>0</v>
      </c>
      <c r="F191" s="315">
        <v>1300</v>
      </c>
      <c r="G191" s="250" t="str">
        <f t="shared" si="19"/>
        <v>Full Payment</v>
      </c>
      <c r="H191" s="251"/>
      <c r="I191" s="252">
        <f t="shared" si="30"/>
        <v>1300</v>
      </c>
      <c r="J191" s="316" t="str">
        <f t="shared" si="32"/>
        <v/>
      </c>
      <c r="K191" s="254" t="str">
        <f t="shared" si="31"/>
        <v/>
      </c>
      <c r="L191" s="537" t="str">
        <f t="shared" si="33"/>
        <v/>
      </c>
      <c r="M191" s="546" t="s">
        <v>677</v>
      </c>
    </row>
    <row r="192" spans="2:13" x14ac:dyDescent="0.3">
      <c r="B192" s="268" t="s">
        <v>403</v>
      </c>
      <c r="C192" s="306" t="s">
        <v>175</v>
      </c>
      <c r="D192" s="305"/>
      <c r="E192" s="314">
        <f t="shared" si="29"/>
        <v>1300</v>
      </c>
      <c r="F192" s="315">
        <v>1300</v>
      </c>
      <c r="G192" s="250" t="str">
        <f t="shared" si="19"/>
        <v>No Payment</v>
      </c>
      <c r="H192" s="251"/>
      <c r="I192" s="252" t="str">
        <f t="shared" si="30"/>
        <v/>
      </c>
      <c r="J192" s="316">
        <f t="shared" si="32"/>
        <v>0</v>
      </c>
      <c r="K192" s="254">
        <f t="shared" si="31"/>
        <v>0</v>
      </c>
      <c r="L192" s="537">
        <f t="shared" si="33"/>
        <v>0</v>
      </c>
      <c r="M192" s="546" t="s">
        <v>677</v>
      </c>
    </row>
    <row r="193" spans="2:13" x14ac:dyDescent="0.3">
      <c r="B193" s="268" t="s">
        <v>404</v>
      </c>
      <c r="C193" s="306" t="s">
        <v>176</v>
      </c>
      <c r="D193" s="305"/>
      <c r="E193" s="314">
        <f t="shared" si="29"/>
        <v>1300</v>
      </c>
      <c r="F193" s="315">
        <v>1300</v>
      </c>
      <c r="G193" s="250" t="str">
        <f t="shared" si="19"/>
        <v>No Payment</v>
      </c>
      <c r="H193" s="251"/>
      <c r="I193" s="252" t="str">
        <f t="shared" si="30"/>
        <v/>
      </c>
      <c r="J193" s="316">
        <f t="shared" si="32"/>
        <v>0</v>
      </c>
      <c r="K193" s="254">
        <f t="shared" si="31"/>
        <v>0</v>
      </c>
      <c r="L193" s="537">
        <f t="shared" si="33"/>
        <v>0</v>
      </c>
      <c r="M193" s="546" t="s">
        <v>677</v>
      </c>
    </row>
    <row r="194" spans="2:13" x14ac:dyDescent="0.3">
      <c r="B194" s="268" t="s">
        <v>405</v>
      </c>
      <c r="C194" s="306" t="s">
        <v>177</v>
      </c>
      <c r="D194" s="305"/>
      <c r="E194" s="314">
        <f t="shared" si="29"/>
        <v>1300</v>
      </c>
      <c r="F194" s="315">
        <v>1300</v>
      </c>
      <c r="G194" s="250" t="str">
        <f t="shared" si="19"/>
        <v>No Payment</v>
      </c>
      <c r="H194" s="251"/>
      <c r="I194" s="252" t="str">
        <f t="shared" si="30"/>
        <v/>
      </c>
      <c r="J194" s="316">
        <f t="shared" si="32"/>
        <v>0</v>
      </c>
      <c r="K194" s="254">
        <f t="shared" si="31"/>
        <v>0</v>
      </c>
      <c r="L194" s="537">
        <f t="shared" si="33"/>
        <v>0</v>
      </c>
      <c r="M194" s="546" t="s">
        <v>677</v>
      </c>
    </row>
    <row r="195" spans="2:13" x14ac:dyDescent="0.3">
      <c r="B195" s="268" t="s">
        <v>406</v>
      </c>
      <c r="C195" s="306" t="s">
        <v>178</v>
      </c>
      <c r="D195" s="305">
        <v>1300</v>
      </c>
      <c r="E195" s="314">
        <f t="shared" si="29"/>
        <v>0</v>
      </c>
      <c r="F195" s="315">
        <v>1300</v>
      </c>
      <c r="G195" s="250" t="str">
        <f t="shared" si="19"/>
        <v>Full Payment</v>
      </c>
      <c r="H195" s="251"/>
      <c r="I195" s="252">
        <f t="shared" si="30"/>
        <v>1300</v>
      </c>
      <c r="J195" s="316" t="str">
        <f t="shared" si="32"/>
        <v/>
      </c>
      <c r="K195" s="254" t="str">
        <f t="shared" si="31"/>
        <v/>
      </c>
      <c r="L195" s="537" t="str">
        <f t="shared" si="33"/>
        <v/>
      </c>
      <c r="M195" s="546" t="s">
        <v>677</v>
      </c>
    </row>
    <row r="196" spans="2:13" x14ac:dyDescent="0.3">
      <c r="B196" s="268" t="s">
        <v>407</v>
      </c>
      <c r="C196" s="306" t="s">
        <v>179</v>
      </c>
      <c r="D196" s="305">
        <v>1500</v>
      </c>
      <c r="E196" s="314">
        <f t="shared" si="29"/>
        <v>-200</v>
      </c>
      <c r="F196" s="315">
        <v>1300</v>
      </c>
      <c r="G196" s="250" t="str">
        <f t="shared" si="19"/>
        <v>Full Payment</v>
      </c>
      <c r="H196" s="251"/>
      <c r="I196" s="252">
        <f t="shared" si="30"/>
        <v>1300</v>
      </c>
      <c r="J196" s="316" t="str">
        <f t="shared" si="32"/>
        <v/>
      </c>
      <c r="K196" s="254" t="str">
        <f t="shared" si="31"/>
        <v/>
      </c>
      <c r="L196" s="537" t="str">
        <f t="shared" si="33"/>
        <v/>
      </c>
      <c r="M196" s="546" t="s">
        <v>677</v>
      </c>
    </row>
    <row r="197" spans="2:13" x14ac:dyDescent="0.3">
      <c r="B197" s="268" t="s">
        <v>408</v>
      </c>
      <c r="C197" s="306" t="s">
        <v>180</v>
      </c>
      <c r="D197" s="305">
        <v>1300</v>
      </c>
      <c r="E197" s="314">
        <f t="shared" si="29"/>
        <v>0</v>
      </c>
      <c r="F197" s="315">
        <v>1300</v>
      </c>
      <c r="G197" s="250" t="str">
        <f t="shared" si="19"/>
        <v>Full Payment</v>
      </c>
      <c r="H197" s="251"/>
      <c r="I197" s="252">
        <f t="shared" si="30"/>
        <v>1300</v>
      </c>
      <c r="J197" s="316" t="str">
        <f t="shared" si="32"/>
        <v/>
      </c>
      <c r="K197" s="254" t="str">
        <f t="shared" si="31"/>
        <v/>
      </c>
      <c r="L197" s="537" t="str">
        <f t="shared" si="33"/>
        <v/>
      </c>
      <c r="M197" s="546" t="s">
        <v>677</v>
      </c>
    </row>
    <row r="198" spans="2:13" x14ac:dyDescent="0.3">
      <c r="B198" s="268" t="s">
        <v>409</v>
      </c>
      <c r="C198" s="306" t="s">
        <v>181</v>
      </c>
      <c r="D198" s="305">
        <v>1300</v>
      </c>
      <c r="E198" s="314">
        <f t="shared" si="29"/>
        <v>0</v>
      </c>
      <c r="F198" s="315">
        <v>1300</v>
      </c>
      <c r="G198" s="250" t="str">
        <f t="shared" si="19"/>
        <v>Full Payment</v>
      </c>
      <c r="H198" s="251"/>
      <c r="I198" s="252">
        <f t="shared" si="30"/>
        <v>1300</v>
      </c>
      <c r="J198" s="316" t="str">
        <f t="shared" si="32"/>
        <v/>
      </c>
      <c r="K198" s="254" t="str">
        <f t="shared" si="31"/>
        <v/>
      </c>
      <c r="L198" s="537" t="str">
        <f t="shared" si="33"/>
        <v/>
      </c>
      <c r="M198" s="546" t="s">
        <v>677</v>
      </c>
    </row>
    <row r="199" spans="2:13" x14ac:dyDescent="0.3">
      <c r="B199" s="268" t="s">
        <v>410</v>
      </c>
      <c r="C199" s="306" t="s">
        <v>182</v>
      </c>
      <c r="D199" s="305">
        <v>1000</v>
      </c>
      <c r="E199" s="314">
        <f t="shared" si="29"/>
        <v>300</v>
      </c>
      <c r="F199" s="315">
        <v>1300</v>
      </c>
      <c r="G199" s="250" t="str">
        <f t="shared" si="19"/>
        <v>Part Payment</v>
      </c>
      <c r="H199" s="251"/>
      <c r="I199" s="252" t="str">
        <f t="shared" si="30"/>
        <v/>
      </c>
      <c r="J199" s="316">
        <f t="shared" si="32"/>
        <v>1000</v>
      </c>
      <c r="K199" s="254">
        <f t="shared" si="31"/>
        <v>1000</v>
      </c>
      <c r="L199" s="537" t="str">
        <f t="shared" si="33"/>
        <v/>
      </c>
      <c r="M199" s="546" t="s">
        <v>677</v>
      </c>
    </row>
    <row r="200" spans="2:13" x14ac:dyDescent="0.3">
      <c r="B200" s="268" t="s">
        <v>411</v>
      </c>
      <c r="C200" s="306" t="s">
        <v>183</v>
      </c>
      <c r="D200" s="305">
        <v>1000</v>
      </c>
      <c r="E200" s="314">
        <f t="shared" si="29"/>
        <v>300</v>
      </c>
      <c r="F200" s="315">
        <v>1300</v>
      </c>
      <c r="G200" s="250" t="str">
        <f t="shared" si="19"/>
        <v>Part Payment</v>
      </c>
      <c r="H200" s="251"/>
      <c r="I200" s="252" t="str">
        <f t="shared" si="30"/>
        <v/>
      </c>
      <c r="J200" s="316">
        <f t="shared" si="32"/>
        <v>1000</v>
      </c>
      <c r="K200" s="254">
        <f t="shared" si="31"/>
        <v>1000</v>
      </c>
      <c r="L200" s="537" t="str">
        <f t="shared" si="33"/>
        <v/>
      </c>
      <c r="M200" s="546" t="s">
        <v>677</v>
      </c>
    </row>
    <row r="201" spans="2:13" x14ac:dyDescent="0.3">
      <c r="B201" s="268" t="s">
        <v>412</v>
      </c>
      <c r="C201" s="259" t="s">
        <v>184</v>
      </c>
      <c r="D201" s="317">
        <v>1300</v>
      </c>
      <c r="E201" s="314">
        <f t="shared" si="29"/>
        <v>0</v>
      </c>
      <c r="F201" s="315">
        <v>1300</v>
      </c>
      <c r="G201" s="250" t="str">
        <f t="shared" si="19"/>
        <v>Full Payment</v>
      </c>
      <c r="H201" s="251"/>
      <c r="I201" s="252">
        <f t="shared" si="30"/>
        <v>1300</v>
      </c>
      <c r="J201" s="316" t="str">
        <f t="shared" si="32"/>
        <v/>
      </c>
      <c r="K201" s="254" t="str">
        <f t="shared" si="31"/>
        <v/>
      </c>
      <c r="L201" s="537" t="str">
        <f t="shared" si="33"/>
        <v/>
      </c>
      <c r="M201" s="546" t="s">
        <v>677</v>
      </c>
    </row>
    <row r="202" spans="2:13" x14ac:dyDescent="0.3">
      <c r="B202" s="268" t="s">
        <v>413</v>
      </c>
      <c r="C202" s="306" t="s">
        <v>185</v>
      </c>
      <c r="D202" s="305"/>
      <c r="E202" s="314">
        <f t="shared" si="29"/>
        <v>1300</v>
      </c>
      <c r="F202" s="315">
        <v>1300</v>
      </c>
      <c r="G202" s="250" t="str">
        <f t="shared" ref="G202:G265" si="34">IF(D202=0,"No Payment",IF(D202&lt;F202,"Part Payment","Full Payment"))</f>
        <v>No Payment</v>
      </c>
      <c r="H202" s="251"/>
      <c r="I202" s="252" t="str">
        <f t="shared" si="30"/>
        <v/>
      </c>
      <c r="J202" s="316">
        <f t="shared" si="32"/>
        <v>0</v>
      </c>
      <c r="K202" s="254">
        <f t="shared" si="31"/>
        <v>0</v>
      </c>
      <c r="L202" s="537">
        <f t="shared" si="33"/>
        <v>0</v>
      </c>
      <c r="M202" s="546" t="s">
        <v>677</v>
      </c>
    </row>
    <row r="203" spans="2:13" x14ac:dyDescent="0.3">
      <c r="B203" s="268" t="s">
        <v>414</v>
      </c>
      <c r="C203" s="259" t="s">
        <v>186</v>
      </c>
      <c r="D203" s="305"/>
      <c r="E203" s="314">
        <f t="shared" si="29"/>
        <v>1300</v>
      </c>
      <c r="F203" s="315">
        <v>1300</v>
      </c>
      <c r="G203" s="250" t="str">
        <f t="shared" si="34"/>
        <v>No Payment</v>
      </c>
      <c r="H203" s="251"/>
      <c r="I203" s="252" t="str">
        <f t="shared" si="30"/>
        <v/>
      </c>
      <c r="J203" s="316">
        <f t="shared" si="32"/>
        <v>0</v>
      </c>
      <c r="K203" s="254">
        <f t="shared" si="31"/>
        <v>0</v>
      </c>
      <c r="L203" s="537">
        <f t="shared" si="33"/>
        <v>0</v>
      </c>
      <c r="M203" s="546" t="s">
        <v>677</v>
      </c>
    </row>
    <row r="204" spans="2:13" x14ac:dyDescent="0.3">
      <c r="B204" s="268" t="s">
        <v>415</v>
      </c>
      <c r="C204" s="244" t="s">
        <v>187</v>
      </c>
      <c r="D204" s="305">
        <v>1300</v>
      </c>
      <c r="E204" s="314">
        <f t="shared" si="29"/>
        <v>0</v>
      </c>
      <c r="F204" s="315">
        <v>1300</v>
      </c>
      <c r="G204" s="250" t="str">
        <f t="shared" si="34"/>
        <v>Full Payment</v>
      </c>
      <c r="H204" s="251"/>
      <c r="I204" s="252">
        <f t="shared" si="30"/>
        <v>1300</v>
      </c>
      <c r="J204" s="316" t="str">
        <f t="shared" si="32"/>
        <v/>
      </c>
      <c r="K204" s="254" t="str">
        <f t="shared" si="31"/>
        <v/>
      </c>
      <c r="L204" s="537" t="str">
        <f t="shared" si="33"/>
        <v/>
      </c>
      <c r="M204" s="546" t="s">
        <v>677</v>
      </c>
    </row>
    <row r="205" spans="2:13" x14ac:dyDescent="0.3">
      <c r="B205" s="268" t="s">
        <v>416</v>
      </c>
      <c r="C205" s="259" t="s">
        <v>188</v>
      </c>
      <c r="D205" s="305">
        <v>1300</v>
      </c>
      <c r="E205" s="314">
        <f t="shared" si="29"/>
        <v>0</v>
      </c>
      <c r="F205" s="315">
        <v>1300</v>
      </c>
      <c r="G205" s="250" t="str">
        <f t="shared" si="34"/>
        <v>Full Payment</v>
      </c>
      <c r="H205" s="251"/>
      <c r="I205" s="252">
        <f t="shared" si="30"/>
        <v>1300</v>
      </c>
      <c r="J205" s="316" t="str">
        <f t="shared" si="32"/>
        <v/>
      </c>
      <c r="K205" s="254" t="str">
        <f t="shared" si="31"/>
        <v/>
      </c>
      <c r="L205" s="537" t="str">
        <f t="shared" si="33"/>
        <v/>
      </c>
      <c r="M205" s="546" t="s">
        <v>677</v>
      </c>
    </row>
    <row r="206" spans="2:13" x14ac:dyDescent="0.3">
      <c r="B206" s="268" t="s">
        <v>417</v>
      </c>
      <c r="C206" s="259" t="s">
        <v>189</v>
      </c>
      <c r="D206" s="305"/>
      <c r="E206" s="314">
        <f t="shared" si="29"/>
        <v>1300</v>
      </c>
      <c r="F206" s="315">
        <v>1300</v>
      </c>
      <c r="G206" s="250" t="str">
        <f t="shared" si="34"/>
        <v>No Payment</v>
      </c>
      <c r="H206" s="251"/>
      <c r="I206" s="252" t="str">
        <f t="shared" si="30"/>
        <v/>
      </c>
      <c r="J206" s="316">
        <f t="shared" si="32"/>
        <v>0</v>
      </c>
      <c r="K206" s="254">
        <f t="shared" si="31"/>
        <v>0</v>
      </c>
      <c r="L206" s="537">
        <f t="shared" si="33"/>
        <v>0</v>
      </c>
      <c r="M206" s="546" t="s">
        <v>677</v>
      </c>
    </row>
    <row r="207" spans="2:13" x14ac:dyDescent="0.3">
      <c r="B207" s="268" t="s">
        <v>418</v>
      </c>
      <c r="C207" s="259" t="s">
        <v>190</v>
      </c>
      <c r="D207" s="275"/>
      <c r="E207" s="314">
        <f t="shared" si="29"/>
        <v>1300</v>
      </c>
      <c r="F207" s="315">
        <v>1300</v>
      </c>
      <c r="G207" s="250" t="str">
        <f t="shared" si="34"/>
        <v>No Payment</v>
      </c>
      <c r="H207" s="251"/>
      <c r="I207" s="252" t="str">
        <f t="shared" si="30"/>
        <v/>
      </c>
      <c r="J207" s="316">
        <f t="shared" si="32"/>
        <v>0</v>
      </c>
      <c r="K207" s="254">
        <f t="shared" si="31"/>
        <v>0</v>
      </c>
      <c r="L207" s="537">
        <f t="shared" si="33"/>
        <v>0</v>
      </c>
      <c r="M207" s="546" t="s">
        <v>677</v>
      </c>
    </row>
    <row r="208" spans="2:13" x14ac:dyDescent="0.3">
      <c r="B208" s="268" t="s">
        <v>419</v>
      </c>
      <c r="C208" s="259" t="s">
        <v>191</v>
      </c>
      <c r="D208" s="275">
        <v>1300</v>
      </c>
      <c r="E208" s="314">
        <f t="shared" si="29"/>
        <v>0</v>
      </c>
      <c r="F208" s="315">
        <v>1300</v>
      </c>
      <c r="G208" s="250" t="str">
        <f t="shared" si="34"/>
        <v>Full Payment</v>
      </c>
      <c r="H208" s="251"/>
      <c r="I208" s="252">
        <f t="shared" si="30"/>
        <v>1300</v>
      </c>
      <c r="J208" s="316" t="str">
        <f t="shared" si="32"/>
        <v/>
      </c>
      <c r="K208" s="254" t="str">
        <f t="shared" si="31"/>
        <v/>
      </c>
      <c r="L208" s="537" t="str">
        <f t="shared" si="33"/>
        <v/>
      </c>
      <c r="M208" s="546" t="s">
        <v>677</v>
      </c>
    </row>
    <row r="209" spans="2:13" x14ac:dyDescent="0.3">
      <c r="B209" s="268" t="s">
        <v>420</v>
      </c>
      <c r="C209" s="259" t="s">
        <v>192</v>
      </c>
      <c r="D209" s="275"/>
      <c r="E209" s="314">
        <f t="shared" si="29"/>
        <v>1300</v>
      </c>
      <c r="F209" s="315">
        <v>1300</v>
      </c>
      <c r="G209" s="250" t="str">
        <f t="shared" si="34"/>
        <v>No Payment</v>
      </c>
      <c r="H209" s="251"/>
      <c r="I209" s="252" t="str">
        <f t="shared" si="30"/>
        <v/>
      </c>
      <c r="J209" s="316">
        <f t="shared" si="32"/>
        <v>0</v>
      </c>
      <c r="K209" s="254">
        <f t="shared" si="31"/>
        <v>0</v>
      </c>
      <c r="L209" s="537">
        <f t="shared" si="33"/>
        <v>0</v>
      </c>
      <c r="M209" s="546" t="s">
        <v>677</v>
      </c>
    </row>
    <row r="210" spans="2:13" x14ac:dyDescent="0.3">
      <c r="B210" s="268" t="s">
        <v>421</v>
      </c>
      <c r="C210" s="259" t="s">
        <v>193</v>
      </c>
      <c r="D210" s="321"/>
      <c r="E210" s="314">
        <f t="shared" si="29"/>
        <v>1300</v>
      </c>
      <c r="F210" s="315">
        <v>1300</v>
      </c>
      <c r="G210" s="250" t="str">
        <f t="shared" si="34"/>
        <v>No Payment</v>
      </c>
      <c r="H210" s="298"/>
      <c r="I210" s="252" t="str">
        <f t="shared" si="30"/>
        <v/>
      </c>
      <c r="J210" s="316">
        <f t="shared" si="32"/>
        <v>0</v>
      </c>
      <c r="K210" s="254">
        <f t="shared" si="31"/>
        <v>0</v>
      </c>
      <c r="L210" s="537">
        <f t="shared" si="33"/>
        <v>0</v>
      </c>
      <c r="M210" s="546" t="s">
        <v>677</v>
      </c>
    </row>
    <row r="211" spans="2:13" x14ac:dyDescent="0.3">
      <c r="B211" s="268" t="s">
        <v>422</v>
      </c>
      <c r="C211" s="259" t="s">
        <v>194</v>
      </c>
      <c r="D211" s="275"/>
      <c r="E211" s="314">
        <f t="shared" si="29"/>
        <v>1300</v>
      </c>
      <c r="F211" s="315">
        <v>1300</v>
      </c>
      <c r="G211" s="250" t="str">
        <f t="shared" si="34"/>
        <v>No Payment</v>
      </c>
      <c r="H211" s="298"/>
      <c r="I211" s="252" t="str">
        <f t="shared" si="30"/>
        <v/>
      </c>
      <c r="J211" s="316">
        <f t="shared" si="32"/>
        <v>0</v>
      </c>
      <c r="K211" s="254">
        <f t="shared" si="31"/>
        <v>0</v>
      </c>
      <c r="L211" s="537">
        <f t="shared" si="33"/>
        <v>0</v>
      </c>
      <c r="M211" s="546" t="s">
        <v>677</v>
      </c>
    </row>
    <row r="212" spans="2:13" x14ac:dyDescent="0.3">
      <c r="B212" s="268" t="s">
        <v>423</v>
      </c>
      <c r="C212" s="259" t="s">
        <v>195</v>
      </c>
      <c r="D212" s="321"/>
      <c r="E212" s="314">
        <f t="shared" si="29"/>
        <v>1300</v>
      </c>
      <c r="F212" s="315">
        <v>1300</v>
      </c>
      <c r="G212" s="250" t="str">
        <f t="shared" si="34"/>
        <v>No Payment</v>
      </c>
      <c r="H212" s="298"/>
      <c r="I212" s="252" t="str">
        <f t="shared" si="30"/>
        <v/>
      </c>
      <c r="J212" s="316">
        <f t="shared" si="32"/>
        <v>0</v>
      </c>
      <c r="K212" s="254">
        <f t="shared" si="31"/>
        <v>0</v>
      </c>
      <c r="L212" s="537">
        <f t="shared" si="33"/>
        <v>0</v>
      </c>
      <c r="M212" s="546" t="s">
        <v>677</v>
      </c>
    </row>
    <row r="213" spans="2:13" x14ac:dyDescent="0.3">
      <c r="B213" s="268" t="s">
        <v>424</v>
      </c>
      <c r="C213" s="259" t="s">
        <v>196</v>
      </c>
      <c r="D213" s="275"/>
      <c r="E213" s="314">
        <f t="shared" si="29"/>
        <v>1300</v>
      </c>
      <c r="F213" s="315">
        <v>1300</v>
      </c>
      <c r="G213" s="250" t="str">
        <f t="shared" si="34"/>
        <v>No Payment</v>
      </c>
      <c r="H213" s="298"/>
      <c r="I213" s="252" t="str">
        <f t="shared" si="30"/>
        <v/>
      </c>
      <c r="J213" s="316">
        <f t="shared" si="32"/>
        <v>0</v>
      </c>
      <c r="K213" s="254">
        <f t="shared" si="31"/>
        <v>0</v>
      </c>
      <c r="L213" s="537">
        <f t="shared" si="33"/>
        <v>0</v>
      </c>
      <c r="M213" s="546" t="s">
        <v>677</v>
      </c>
    </row>
    <row r="214" spans="2:13" x14ac:dyDescent="0.3">
      <c r="B214" s="268" t="s">
        <v>425</v>
      </c>
      <c r="C214" s="259" t="s">
        <v>197</v>
      </c>
      <c r="D214" s="275"/>
      <c r="E214" s="314">
        <f t="shared" si="29"/>
        <v>1300</v>
      </c>
      <c r="F214" s="315">
        <v>1300</v>
      </c>
      <c r="G214" s="250" t="str">
        <f t="shared" si="34"/>
        <v>No Payment</v>
      </c>
      <c r="H214" s="298"/>
      <c r="I214" s="252" t="str">
        <f t="shared" si="30"/>
        <v/>
      </c>
      <c r="J214" s="316">
        <f t="shared" si="32"/>
        <v>0</v>
      </c>
      <c r="K214" s="254">
        <f t="shared" si="31"/>
        <v>0</v>
      </c>
      <c r="L214" s="537">
        <f t="shared" si="33"/>
        <v>0</v>
      </c>
      <c r="M214" s="546" t="s">
        <v>677</v>
      </c>
    </row>
    <row r="215" spans="2:13" x14ac:dyDescent="0.3">
      <c r="B215" s="268" t="s">
        <v>426</v>
      </c>
      <c r="C215" s="259" t="s">
        <v>198</v>
      </c>
      <c r="D215" s="275">
        <v>1300</v>
      </c>
      <c r="E215" s="314">
        <f t="shared" si="29"/>
        <v>0</v>
      </c>
      <c r="F215" s="315">
        <v>1300</v>
      </c>
      <c r="G215" s="250" t="str">
        <f t="shared" si="34"/>
        <v>Full Payment</v>
      </c>
      <c r="H215" s="298"/>
      <c r="I215" s="252">
        <f t="shared" si="30"/>
        <v>1300</v>
      </c>
      <c r="J215" s="316" t="str">
        <f t="shared" si="32"/>
        <v/>
      </c>
      <c r="K215" s="254" t="str">
        <f t="shared" si="31"/>
        <v/>
      </c>
      <c r="L215" s="537" t="str">
        <f t="shared" si="33"/>
        <v/>
      </c>
      <c r="M215" s="546" t="s">
        <v>677</v>
      </c>
    </row>
    <row r="216" spans="2:13" x14ac:dyDescent="0.3">
      <c r="B216" s="268" t="s">
        <v>427</v>
      </c>
      <c r="C216" s="259" t="s">
        <v>199</v>
      </c>
      <c r="D216" s="275">
        <v>1500</v>
      </c>
      <c r="E216" s="314">
        <f t="shared" si="29"/>
        <v>-200</v>
      </c>
      <c r="F216" s="315">
        <v>1300</v>
      </c>
      <c r="G216" s="250" t="str">
        <f t="shared" si="34"/>
        <v>Full Payment</v>
      </c>
      <c r="H216" s="298"/>
      <c r="I216" s="252">
        <f t="shared" si="30"/>
        <v>1300</v>
      </c>
      <c r="J216" s="316" t="str">
        <f t="shared" si="32"/>
        <v/>
      </c>
      <c r="K216" s="254" t="str">
        <f t="shared" si="31"/>
        <v/>
      </c>
      <c r="L216" s="537" t="str">
        <f t="shared" si="33"/>
        <v/>
      </c>
      <c r="M216" s="546" t="s">
        <v>677</v>
      </c>
    </row>
    <row r="217" spans="2:13" x14ac:dyDescent="0.3">
      <c r="B217" s="268" t="s">
        <v>428</v>
      </c>
      <c r="C217" s="259" t="s">
        <v>200</v>
      </c>
      <c r="D217" s="275"/>
      <c r="E217" s="314">
        <f t="shared" si="29"/>
        <v>1300</v>
      </c>
      <c r="F217" s="315">
        <v>1300</v>
      </c>
      <c r="G217" s="250" t="str">
        <f t="shared" si="34"/>
        <v>No Payment</v>
      </c>
      <c r="H217" s="298"/>
      <c r="I217" s="252" t="str">
        <f t="shared" si="30"/>
        <v/>
      </c>
      <c r="J217" s="316">
        <f t="shared" si="32"/>
        <v>0</v>
      </c>
      <c r="K217" s="254">
        <f t="shared" si="31"/>
        <v>0</v>
      </c>
      <c r="L217" s="537">
        <f t="shared" si="33"/>
        <v>0</v>
      </c>
      <c r="M217" s="546" t="s">
        <v>677</v>
      </c>
    </row>
    <row r="218" spans="2:13" ht="24.75" thickBot="1" x14ac:dyDescent="0.6">
      <c r="B218" s="576"/>
      <c r="C218" s="557"/>
      <c r="D218" s="260">
        <f>SUM(D172:D217)</f>
        <v>36600</v>
      </c>
      <c r="E218" s="318">
        <f>SUM(E172:E217)</f>
        <v>23200</v>
      </c>
      <c r="F218" s="319">
        <f>SUM(F172:F217)</f>
        <v>59800</v>
      </c>
      <c r="G218" s="263"/>
      <c r="H218" s="264"/>
      <c r="I218" s="300">
        <f>COUNTIFS(I172:I217,1300)</f>
        <v>24</v>
      </c>
      <c r="J218" s="311">
        <f>SUM(J172:J217)</f>
        <v>5000</v>
      </c>
      <c r="K218" s="267">
        <f>COUNTIFS(K172:K217,"&lt;1300",K172:K217,"&lt;&gt;0")</f>
        <v>5</v>
      </c>
      <c r="L218" s="538">
        <f>COUNTIF(L172:L217,0)</f>
        <v>17</v>
      </c>
      <c r="M218" s="547"/>
    </row>
    <row r="219" spans="2:13" ht="16.5" thickTop="1" x14ac:dyDescent="0.25">
      <c r="B219" s="577"/>
      <c r="C219" s="559"/>
      <c r="D219" s="582"/>
      <c r="E219" s="608"/>
      <c r="F219" s="612"/>
      <c r="G219" s="567"/>
      <c r="H219" s="569"/>
      <c r="I219" s="572" t="str">
        <f t="shared" ref="I219:I221" si="35">IF(OR(D219=1600,D219=2600),D219,"")</f>
        <v/>
      </c>
      <c r="J219" s="567"/>
      <c r="K219" s="567"/>
      <c r="L219" s="567"/>
      <c r="M219" s="574"/>
    </row>
    <row r="220" spans="2:13" ht="15.75" x14ac:dyDescent="0.25">
      <c r="B220" s="578"/>
      <c r="C220" s="559"/>
      <c r="D220" s="583"/>
      <c r="E220" s="609"/>
      <c r="F220" s="613"/>
      <c r="G220" s="559"/>
      <c r="H220" s="570"/>
      <c r="I220" s="573"/>
      <c r="J220" s="559"/>
      <c r="K220" s="559"/>
      <c r="L220" s="559"/>
      <c r="M220" s="575"/>
    </row>
    <row r="221" spans="2:13" ht="15.75" x14ac:dyDescent="0.25">
      <c r="B221" s="303" t="s">
        <v>201</v>
      </c>
      <c r="C221" s="558"/>
      <c r="D221" s="581"/>
      <c r="E221" s="610"/>
      <c r="F221" s="611"/>
      <c r="G221" s="558"/>
      <c r="H221" s="568"/>
      <c r="I221" s="571"/>
      <c r="J221" s="558"/>
      <c r="K221" s="558"/>
      <c r="L221" s="558"/>
      <c r="M221" s="554"/>
    </row>
    <row r="222" spans="2:13" x14ac:dyDescent="0.3">
      <c r="B222" s="268" t="s">
        <v>383</v>
      </c>
      <c r="C222" s="259" t="s">
        <v>202</v>
      </c>
      <c r="D222" s="305">
        <v>1300</v>
      </c>
      <c r="E222" s="314">
        <f t="shared" ref="E222:E271" si="36">F222-D222</f>
        <v>0</v>
      </c>
      <c r="F222" s="315">
        <v>1300</v>
      </c>
      <c r="G222" s="250" t="str">
        <f t="shared" si="34"/>
        <v>Full Payment</v>
      </c>
      <c r="H222" s="251"/>
      <c r="I222" s="252">
        <f t="shared" ref="I222:I271" si="37">IF(D222&gt;=1300,1300,"")</f>
        <v>1300</v>
      </c>
      <c r="J222" s="316" t="str">
        <f>IF(D222&lt;1300,D222,"")</f>
        <v/>
      </c>
      <c r="K222" s="254" t="str">
        <f t="shared" ref="K222:K271" si="38">IF(D222&lt;1300,D222,"")</f>
        <v/>
      </c>
      <c r="L222" s="537" t="str">
        <f>IF(G222="No Payment",0,"")</f>
        <v/>
      </c>
      <c r="M222" s="546" t="s">
        <v>678</v>
      </c>
    </row>
    <row r="223" spans="2:13" x14ac:dyDescent="0.3">
      <c r="B223" s="268" t="s">
        <v>384</v>
      </c>
      <c r="C223" s="259" t="s">
        <v>203</v>
      </c>
      <c r="D223" s="305">
        <v>1300</v>
      </c>
      <c r="E223" s="314">
        <f t="shared" si="36"/>
        <v>0</v>
      </c>
      <c r="F223" s="315">
        <v>1300</v>
      </c>
      <c r="G223" s="250" t="str">
        <f t="shared" si="34"/>
        <v>Full Payment</v>
      </c>
      <c r="H223" s="251"/>
      <c r="I223" s="252">
        <f t="shared" si="37"/>
        <v>1300</v>
      </c>
      <c r="J223" s="316" t="str">
        <f t="shared" ref="J223:J271" si="39">IF(D223&lt;1300,D223,"")</f>
        <v/>
      </c>
      <c r="K223" s="254" t="str">
        <f t="shared" si="38"/>
        <v/>
      </c>
      <c r="L223" s="537" t="str">
        <f t="shared" ref="L223:L271" si="40">IF(G223="No Payment",0,"")</f>
        <v/>
      </c>
      <c r="M223" s="546" t="s">
        <v>678</v>
      </c>
    </row>
    <row r="224" spans="2:13" x14ac:dyDescent="0.3">
      <c r="B224" s="268" t="s">
        <v>385</v>
      </c>
      <c r="C224" s="259" t="s">
        <v>204</v>
      </c>
      <c r="D224" s="305">
        <v>1300</v>
      </c>
      <c r="E224" s="314">
        <f t="shared" si="36"/>
        <v>0</v>
      </c>
      <c r="F224" s="315">
        <v>1300</v>
      </c>
      <c r="G224" s="250" t="str">
        <f t="shared" si="34"/>
        <v>Full Payment</v>
      </c>
      <c r="H224" s="251"/>
      <c r="I224" s="252">
        <f t="shared" si="37"/>
        <v>1300</v>
      </c>
      <c r="J224" s="316" t="str">
        <f t="shared" si="39"/>
        <v/>
      </c>
      <c r="K224" s="254" t="str">
        <f t="shared" si="38"/>
        <v/>
      </c>
      <c r="L224" s="537" t="str">
        <f t="shared" si="40"/>
        <v/>
      </c>
      <c r="M224" s="546" t="s">
        <v>678</v>
      </c>
    </row>
    <row r="225" spans="2:13" x14ac:dyDescent="0.3">
      <c r="B225" s="268" t="s">
        <v>386</v>
      </c>
      <c r="C225" s="259" t="s">
        <v>205</v>
      </c>
      <c r="D225" s="305">
        <v>1300</v>
      </c>
      <c r="E225" s="314">
        <f t="shared" si="36"/>
        <v>0</v>
      </c>
      <c r="F225" s="315">
        <v>1300</v>
      </c>
      <c r="G225" s="250" t="str">
        <f t="shared" si="34"/>
        <v>Full Payment</v>
      </c>
      <c r="H225" s="251"/>
      <c r="I225" s="252">
        <f t="shared" si="37"/>
        <v>1300</v>
      </c>
      <c r="J225" s="316" t="str">
        <f t="shared" si="39"/>
        <v/>
      </c>
      <c r="K225" s="254" t="str">
        <f t="shared" si="38"/>
        <v/>
      </c>
      <c r="L225" s="537" t="str">
        <f t="shared" si="40"/>
        <v/>
      </c>
      <c r="M225" s="546" t="s">
        <v>678</v>
      </c>
    </row>
    <row r="226" spans="2:13" x14ac:dyDescent="0.3">
      <c r="B226" s="268" t="s">
        <v>387</v>
      </c>
      <c r="C226" s="259" t="s">
        <v>206</v>
      </c>
      <c r="D226" s="305">
        <v>1300</v>
      </c>
      <c r="E226" s="314">
        <f t="shared" si="36"/>
        <v>0</v>
      </c>
      <c r="F226" s="315">
        <v>1300</v>
      </c>
      <c r="G226" s="250" t="str">
        <f t="shared" si="34"/>
        <v>Full Payment</v>
      </c>
      <c r="H226" s="251"/>
      <c r="I226" s="252">
        <f t="shared" si="37"/>
        <v>1300</v>
      </c>
      <c r="J226" s="316" t="str">
        <f t="shared" si="39"/>
        <v/>
      </c>
      <c r="K226" s="254" t="str">
        <f t="shared" si="38"/>
        <v/>
      </c>
      <c r="L226" s="537" t="str">
        <f t="shared" si="40"/>
        <v/>
      </c>
      <c r="M226" s="546" t="s">
        <v>678</v>
      </c>
    </row>
    <row r="227" spans="2:13" x14ac:dyDescent="0.3">
      <c r="B227" s="268" t="s">
        <v>388</v>
      </c>
      <c r="C227" s="259" t="s">
        <v>207</v>
      </c>
      <c r="D227" s="305">
        <v>1300</v>
      </c>
      <c r="E227" s="314">
        <f t="shared" si="36"/>
        <v>0</v>
      </c>
      <c r="F227" s="315">
        <v>1300</v>
      </c>
      <c r="G227" s="250" t="str">
        <f t="shared" si="34"/>
        <v>Full Payment</v>
      </c>
      <c r="H227" s="251"/>
      <c r="I227" s="252">
        <f t="shared" si="37"/>
        <v>1300</v>
      </c>
      <c r="J227" s="316" t="str">
        <f t="shared" si="39"/>
        <v/>
      </c>
      <c r="K227" s="254" t="str">
        <f t="shared" si="38"/>
        <v/>
      </c>
      <c r="L227" s="537" t="str">
        <f t="shared" si="40"/>
        <v/>
      </c>
      <c r="M227" s="546" t="s">
        <v>678</v>
      </c>
    </row>
    <row r="228" spans="2:13" x14ac:dyDescent="0.3">
      <c r="B228" s="268" t="s">
        <v>389</v>
      </c>
      <c r="C228" s="259" t="s">
        <v>208</v>
      </c>
      <c r="D228" s="305">
        <v>1300</v>
      </c>
      <c r="E228" s="314">
        <f t="shared" si="36"/>
        <v>0</v>
      </c>
      <c r="F228" s="315">
        <v>1300</v>
      </c>
      <c r="G228" s="250" t="str">
        <f t="shared" si="34"/>
        <v>Full Payment</v>
      </c>
      <c r="H228" s="251"/>
      <c r="I228" s="252">
        <f t="shared" si="37"/>
        <v>1300</v>
      </c>
      <c r="J228" s="316" t="str">
        <f t="shared" si="39"/>
        <v/>
      </c>
      <c r="K228" s="254" t="str">
        <f t="shared" si="38"/>
        <v/>
      </c>
      <c r="L228" s="537" t="str">
        <f t="shared" si="40"/>
        <v/>
      </c>
      <c r="M228" s="546" t="s">
        <v>678</v>
      </c>
    </row>
    <row r="229" spans="2:13" x14ac:dyDescent="0.3">
      <c r="B229" s="268" t="s">
        <v>390</v>
      </c>
      <c r="C229" s="259" t="s">
        <v>209</v>
      </c>
      <c r="D229" s="305">
        <v>1300</v>
      </c>
      <c r="E229" s="314">
        <f t="shared" si="36"/>
        <v>0</v>
      </c>
      <c r="F229" s="315">
        <v>1300</v>
      </c>
      <c r="G229" s="250" t="str">
        <f t="shared" si="34"/>
        <v>Full Payment</v>
      </c>
      <c r="H229" s="251"/>
      <c r="I229" s="252">
        <f t="shared" si="37"/>
        <v>1300</v>
      </c>
      <c r="J229" s="316" t="str">
        <f t="shared" si="39"/>
        <v/>
      </c>
      <c r="K229" s="254" t="str">
        <f t="shared" si="38"/>
        <v/>
      </c>
      <c r="L229" s="537" t="str">
        <f t="shared" si="40"/>
        <v/>
      </c>
      <c r="M229" s="546" t="s">
        <v>678</v>
      </c>
    </row>
    <row r="230" spans="2:13" x14ac:dyDescent="0.3">
      <c r="B230" s="268" t="s">
        <v>391</v>
      </c>
      <c r="C230" s="259" t="s">
        <v>210</v>
      </c>
      <c r="D230" s="305">
        <v>1300</v>
      </c>
      <c r="E230" s="314">
        <f t="shared" si="36"/>
        <v>0</v>
      </c>
      <c r="F230" s="315">
        <v>1300</v>
      </c>
      <c r="G230" s="250" t="str">
        <f t="shared" si="34"/>
        <v>Full Payment</v>
      </c>
      <c r="H230" s="251"/>
      <c r="I230" s="252">
        <f t="shared" si="37"/>
        <v>1300</v>
      </c>
      <c r="J230" s="316" t="str">
        <f t="shared" si="39"/>
        <v/>
      </c>
      <c r="K230" s="254" t="str">
        <f t="shared" si="38"/>
        <v/>
      </c>
      <c r="L230" s="537" t="str">
        <f t="shared" si="40"/>
        <v/>
      </c>
      <c r="M230" s="546" t="s">
        <v>678</v>
      </c>
    </row>
    <row r="231" spans="2:13" x14ac:dyDescent="0.3">
      <c r="B231" s="268" t="s">
        <v>392</v>
      </c>
      <c r="C231" s="259" t="s">
        <v>211</v>
      </c>
      <c r="D231" s="305">
        <v>1300</v>
      </c>
      <c r="E231" s="314">
        <f t="shared" si="36"/>
        <v>0</v>
      </c>
      <c r="F231" s="315">
        <v>1300</v>
      </c>
      <c r="G231" s="250" t="str">
        <f t="shared" si="34"/>
        <v>Full Payment</v>
      </c>
      <c r="H231" s="251" t="s">
        <v>531</v>
      </c>
      <c r="I231" s="252">
        <f t="shared" si="37"/>
        <v>1300</v>
      </c>
      <c r="J231" s="316" t="str">
        <f t="shared" si="39"/>
        <v/>
      </c>
      <c r="K231" s="254" t="str">
        <f t="shared" si="38"/>
        <v/>
      </c>
      <c r="L231" s="537" t="str">
        <f t="shared" si="40"/>
        <v/>
      </c>
      <c r="M231" s="546" t="s">
        <v>678</v>
      </c>
    </row>
    <row r="232" spans="2:13" x14ac:dyDescent="0.3">
      <c r="B232" s="268" t="s">
        <v>393</v>
      </c>
      <c r="C232" s="259" t="s">
        <v>212</v>
      </c>
      <c r="D232" s="305">
        <v>1300</v>
      </c>
      <c r="E232" s="314">
        <f t="shared" si="36"/>
        <v>0</v>
      </c>
      <c r="F232" s="315">
        <v>1300</v>
      </c>
      <c r="G232" s="250" t="str">
        <f t="shared" si="34"/>
        <v>Full Payment</v>
      </c>
      <c r="H232" s="251"/>
      <c r="I232" s="252">
        <f t="shared" si="37"/>
        <v>1300</v>
      </c>
      <c r="J232" s="316" t="str">
        <f t="shared" si="39"/>
        <v/>
      </c>
      <c r="K232" s="254" t="str">
        <f t="shared" si="38"/>
        <v/>
      </c>
      <c r="L232" s="537" t="str">
        <f t="shared" si="40"/>
        <v/>
      </c>
      <c r="M232" s="546" t="s">
        <v>678</v>
      </c>
    </row>
    <row r="233" spans="2:13" x14ac:dyDescent="0.3">
      <c r="B233" s="268" t="s">
        <v>394</v>
      </c>
      <c r="C233" s="259" t="s">
        <v>213</v>
      </c>
      <c r="D233" s="305">
        <v>1300</v>
      </c>
      <c r="E233" s="314">
        <f t="shared" si="36"/>
        <v>0</v>
      </c>
      <c r="F233" s="315">
        <v>1300</v>
      </c>
      <c r="G233" s="250" t="str">
        <f t="shared" si="34"/>
        <v>Full Payment</v>
      </c>
      <c r="H233" s="251"/>
      <c r="I233" s="252">
        <f t="shared" si="37"/>
        <v>1300</v>
      </c>
      <c r="J233" s="316" t="str">
        <f t="shared" si="39"/>
        <v/>
      </c>
      <c r="K233" s="254" t="str">
        <f t="shared" si="38"/>
        <v/>
      </c>
      <c r="L233" s="537" t="str">
        <f t="shared" si="40"/>
        <v/>
      </c>
      <c r="M233" s="546" t="s">
        <v>678</v>
      </c>
    </row>
    <row r="234" spans="2:13" x14ac:dyDescent="0.3">
      <c r="B234" s="268" t="s">
        <v>395</v>
      </c>
      <c r="C234" s="306" t="s">
        <v>214</v>
      </c>
      <c r="D234" s="305">
        <v>1300</v>
      </c>
      <c r="E234" s="314">
        <f t="shared" si="36"/>
        <v>0</v>
      </c>
      <c r="F234" s="315">
        <v>1300</v>
      </c>
      <c r="G234" s="250" t="str">
        <f t="shared" si="34"/>
        <v>Full Payment</v>
      </c>
      <c r="H234" s="251"/>
      <c r="I234" s="252">
        <f t="shared" si="37"/>
        <v>1300</v>
      </c>
      <c r="J234" s="316" t="str">
        <f t="shared" si="39"/>
        <v/>
      </c>
      <c r="K234" s="254" t="str">
        <f t="shared" si="38"/>
        <v/>
      </c>
      <c r="L234" s="537" t="str">
        <f t="shared" si="40"/>
        <v/>
      </c>
      <c r="M234" s="546" t="s">
        <v>678</v>
      </c>
    </row>
    <row r="235" spans="2:13" x14ac:dyDescent="0.3">
      <c r="B235" s="268" t="s">
        <v>396</v>
      </c>
      <c r="C235" s="306" t="s">
        <v>215</v>
      </c>
      <c r="D235" s="305">
        <v>1300</v>
      </c>
      <c r="E235" s="314">
        <f t="shared" si="36"/>
        <v>0</v>
      </c>
      <c r="F235" s="315">
        <v>1300</v>
      </c>
      <c r="G235" s="250" t="str">
        <f t="shared" si="34"/>
        <v>Full Payment</v>
      </c>
      <c r="H235" s="251"/>
      <c r="I235" s="252">
        <f t="shared" si="37"/>
        <v>1300</v>
      </c>
      <c r="J235" s="316" t="str">
        <f t="shared" si="39"/>
        <v/>
      </c>
      <c r="K235" s="254" t="str">
        <f t="shared" si="38"/>
        <v/>
      </c>
      <c r="L235" s="537" t="str">
        <f t="shared" si="40"/>
        <v/>
      </c>
      <c r="M235" s="546" t="s">
        <v>678</v>
      </c>
    </row>
    <row r="236" spans="2:13" x14ac:dyDescent="0.3">
      <c r="B236" s="268" t="s">
        <v>397</v>
      </c>
      <c r="C236" s="306" t="s">
        <v>216</v>
      </c>
      <c r="D236" s="305">
        <v>1300</v>
      </c>
      <c r="E236" s="314">
        <f t="shared" si="36"/>
        <v>0</v>
      </c>
      <c r="F236" s="315">
        <v>1300</v>
      </c>
      <c r="G236" s="250" t="str">
        <f t="shared" si="34"/>
        <v>Full Payment</v>
      </c>
      <c r="H236" s="251"/>
      <c r="I236" s="252">
        <f t="shared" si="37"/>
        <v>1300</v>
      </c>
      <c r="J236" s="316" t="str">
        <f t="shared" si="39"/>
        <v/>
      </c>
      <c r="K236" s="254" t="str">
        <f t="shared" si="38"/>
        <v/>
      </c>
      <c r="L236" s="537" t="str">
        <f t="shared" si="40"/>
        <v/>
      </c>
      <c r="M236" s="546" t="s">
        <v>678</v>
      </c>
    </row>
    <row r="237" spans="2:13" x14ac:dyDescent="0.3">
      <c r="B237" s="268" t="s">
        <v>398</v>
      </c>
      <c r="C237" s="306" t="s">
        <v>575</v>
      </c>
      <c r="D237" s="322">
        <v>1000</v>
      </c>
      <c r="E237" s="314">
        <f t="shared" si="36"/>
        <v>300</v>
      </c>
      <c r="F237" s="315">
        <v>1300</v>
      </c>
      <c r="G237" s="250" t="str">
        <f t="shared" si="34"/>
        <v>Part Payment</v>
      </c>
      <c r="H237" s="251"/>
      <c r="I237" s="252" t="str">
        <f t="shared" si="37"/>
        <v/>
      </c>
      <c r="J237" s="316">
        <f t="shared" si="39"/>
        <v>1000</v>
      </c>
      <c r="K237" s="254">
        <f t="shared" si="38"/>
        <v>1000</v>
      </c>
      <c r="L237" s="537" t="str">
        <f t="shared" si="40"/>
        <v/>
      </c>
      <c r="M237" s="546" t="s">
        <v>678</v>
      </c>
    </row>
    <row r="238" spans="2:13" x14ac:dyDescent="0.3">
      <c r="B238" s="268" t="s">
        <v>399</v>
      </c>
      <c r="C238" s="306" t="s">
        <v>217</v>
      </c>
      <c r="D238" s="305"/>
      <c r="E238" s="314">
        <f t="shared" si="36"/>
        <v>1300</v>
      </c>
      <c r="F238" s="315">
        <v>1300</v>
      </c>
      <c r="G238" s="250" t="str">
        <f t="shared" si="34"/>
        <v>No Payment</v>
      </c>
      <c r="H238" s="251"/>
      <c r="I238" s="252" t="str">
        <f t="shared" si="37"/>
        <v/>
      </c>
      <c r="J238" s="316">
        <f t="shared" si="39"/>
        <v>0</v>
      </c>
      <c r="K238" s="254">
        <f t="shared" si="38"/>
        <v>0</v>
      </c>
      <c r="L238" s="537">
        <f t="shared" si="40"/>
        <v>0</v>
      </c>
      <c r="M238" s="546" t="s">
        <v>678</v>
      </c>
    </row>
    <row r="239" spans="2:13" x14ac:dyDescent="0.3">
      <c r="B239" s="268" t="s">
        <v>400</v>
      </c>
      <c r="C239" s="306" t="s">
        <v>218</v>
      </c>
      <c r="D239" s="305">
        <v>1300</v>
      </c>
      <c r="E239" s="314">
        <f t="shared" si="36"/>
        <v>0</v>
      </c>
      <c r="F239" s="315">
        <v>1300</v>
      </c>
      <c r="G239" s="250" t="str">
        <f t="shared" si="34"/>
        <v>Full Payment</v>
      </c>
      <c r="H239" s="251"/>
      <c r="I239" s="252">
        <f t="shared" si="37"/>
        <v>1300</v>
      </c>
      <c r="J239" s="316" t="str">
        <f t="shared" si="39"/>
        <v/>
      </c>
      <c r="K239" s="254" t="str">
        <f t="shared" si="38"/>
        <v/>
      </c>
      <c r="L239" s="537" t="str">
        <f t="shared" si="40"/>
        <v/>
      </c>
      <c r="M239" s="546" t="s">
        <v>678</v>
      </c>
    </row>
    <row r="240" spans="2:13" x14ac:dyDescent="0.3">
      <c r="B240" s="268" t="s">
        <v>401</v>
      </c>
      <c r="C240" s="306" t="s">
        <v>219</v>
      </c>
      <c r="D240" s="305">
        <v>1000</v>
      </c>
      <c r="E240" s="314">
        <f t="shared" si="36"/>
        <v>300</v>
      </c>
      <c r="F240" s="315">
        <v>1300</v>
      </c>
      <c r="G240" s="250" t="str">
        <f t="shared" si="34"/>
        <v>Part Payment</v>
      </c>
      <c r="H240" s="251"/>
      <c r="I240" s="252" t="str">
        <f t="shared" si="37"/>
        <v/>
      </c>
      <c r="J240" s="316">
        <f t="shared" si="39"/>
        <v>1000</v>
      </c>
      <c r="K240" s="254">
        <f t="shared" si="38"/>
        <v>1000</v>
      </c>
      <c r="L240" s="537" t="str">
        <f t="shared" si="40"/>
        <v/>
      </c>
      <c r="M240" s="546" t="s">
        <v>678</v>
      </c>
    </row>
    <row r="241" spans="2:13" x14ac:dyDescent="0.3">
      <c r="B241" s="268" t="s">
        <v>402</v>
      </c>
      <c r="C241" s="306" t="s">
        <v>220</v>
      </c>
      <c r="D241" s="305"/>
      <c r="E241" s="314">
        <f t="shared" si="36"/>
        <v>1300</v>
      </c>
      <c r="F241" s="315">
        <v>1300</v>
      </c>
      <c r="G241" s="250" t="str">
        <f t="shared" si="34"/>
        <v>No Payment</v>
      </c>
      <c r="H241" s="251"/>
      <c r="I241" s="252" t="str">
        <f t="shared" si="37"/>
        <v/>
      </c>
      <c r="J241" s="316">
        <f t="shared" si="39"/>
        <v>0</v>
      </c>
      <c r="K241" s="254">
        <f t="shared" si="38"/>
        <v>0</v>
      </c>
      <c r="L241" s="537">
        <f t="shared" si="40"/>
        <v>0</v>
      </c>
      <c r="M241" s="546" t="s">
        <v>678</v>
      </c>
    </row>
    <row r="242" spans="2:13" x14ac:dyDescent="0.3">
      <c r="B242" s="268" t="s">
        <v>403</v>
      </c>
      <c r="C242" s="306" t="s">
        <v>221</v>
      </c>
      <c r="D242" s="305">
        <v>1300</v>
      </c>
      <c r="E242" s="314">
        <f t="shared" si="36"/>
        <v>0</v>
      </c>
      <c r="F242" s="315">
        <v>1300</v>
      </c>
      <c r="G242" s="250" t="str">
        <f t="shared" si="34"/>
        <v>Full Payment</v>
      </c>
      <c r="H242" s="251" t="s">
        <v>531</v>
      </c>
      <c r="I242" s="252">
        <f t="shared" si="37"/>
        <v>1300</v>
      </c>
      <c r="J242" s="316" t="str">
        <f t="shared" si="39"/>
        <v/>
      </c>
      <c r="K242" s="254" t="str">
        <f t="shared" si="38"/>
        <v/>
      </c>
      <c r="L242" s="537" t="str">
        <f t="shared" si="40"/>
        <v/>
      </c>
      <c r="M242" s="546" t="s">
        <v>678</v>
      </c>
    </row>
    <row r="243" spans="2:13" x14ac:dyDescent="0.3">
      <c r="B243" s="268" t="s">
        <v>404</v>
      </c>
      <c r="C243" s="306" t="s">
        <v>222</v>
      </c>
      <c r="D243" s="305">
        <v>1300</v>
      </c>
      <c r="E243" s="314">
        <f t="shared" si="36"/>
        <v>0</v>
      </c>
      <c r="F243" s="315">
        <v>1300</v>
      </c>
      <c r="G243" s="250" t="str">
        <f t="shared" si="34"/>
        <v>Full Payment</v>
      </c>
      <c r="H243" s="251"/>
      <c r="I243" s="252">
        <f t="shared" si="37"/>
        <v>1300</v>
      </c>
      <c r="J243" s="316" t="str">
        <f t="shared" si="39"/>
        <v/>
      </c>
      <c r="K243" s="254" t="str">
        <f t="shared" si="38"/>
        <v/>
      </c>
      <c r="L243" s="537" t="str">
        <f t="shared" si="40"/>
        <v/>
      </c>
      <c r="M243" s="546" t="s">
        <v>678</v>
      </c>
    </row>
    <row r="244" spans="2:13" x14ac:dyDescent="0.3">
      <c r="B244" s="268" t="s">
        <v>405</v>
      </c>
      <c r="C244" s="306" t="s">
        <v>223</v>
      </c>
      <c r="D244" s="305">
        <v>1300</v>
      </c>
      <c r="E244" s="314">
        <f t="shared" si="36"/>
        <v>0</v>
      </c>
      <c r="F244" s="315">
        <v>1300</v>
      </c>
      <c r="G244" s="250" t="str">
        <f t="shared" si="34"/>
        <v>Full Payment</v>
      </c>
      <c r="H244" s="251"/>
      <c r="I244" s="252">
        <f t="shared" si="37"/>
        <v>1300</v>
      </c>
      <c r="J244" s="316" t="str">
        <f t="shared" si="39"/>
        <v/>
      </c>
      <c r="K244" s="254" t="str">
        <f t="shared" si="38"/>
        <v/>
      </c>
      <c r="L244" s="537" t="str">
        <f t="shared" si="40"/>
        <v/>
      </c>
      <c r="M244" s="546" t="s">
        <v>678</v>
      </c>
    </row>
    <row r="245" spans="2:13" x14ac:dyDescent="0.3">
      <c r="B245" s="268" t="s">
        <v>406</v>
      </c>
      <c r="C245" s="306" t="s">
        <v>224</v>
      </c>
      <c r="D245" s="305"/>
      <c r="E245" s="314">
        <f t="shared" si="36"/>
        <v>1300</v>
      </c>
      <c r="F245" s="315">
        <v>1300</v>
      </c>
      <c r="G245" s="250" t="str">
        <f t="shared" si="34"/>
        <v>No Payment</v>
      </c>
      <c r="H245" s="251"/>
      <c r="I245" s="252" t="str">
        <f t="shared" si="37"/>
        <v/>
      </c>
      <c r="J245" s="316">
        <f t="shared" si="39"/>
        <v>0</v>
      </c>
      <c r="K245" s="254">
        <f t="shared" si="38"/>
        <v>0</v>
      </c>
      <c r="L245" s="537">
        <f t="shared" si="40"/>
        <v>0</v>
      </c>
      <c r="M245" s="546" t="s">
        <v>678</v>
      </c>
    </row>
    <row r="246" spans="2:13" x14ac:dyDescent="0.3">
      <c r="B246" s="268" t="s">
        <v>407</v>
      </c>
      <c r="C246" s="306" t="s">
        <v>225</v>
      </c>
      <c r="D246" s="305"/>
      <c r="E246" s="314">
        <f t="shared" si="36"/>
        <v>1300</v>
      </c>
      <c r="F246" s="315">
        <v>1300</v>
      </c>
      <c r="G246" s="250" t="str">
        <f t="shared" si="34"/>
        <v>No Payment</v>
      </c>
      <c r="H246" s="251"/>
      <c r="I246" s="252" t="str">
        <f t="shared" si="37"/>
        <v/>
      </c>
      <c r="J246" s="316">
        <f t="shared" si="39"/>
        <v>0</v>
      </c>
      <c r="K246" s="254">
        <f t="shared" si="38"/>
        <v>0</v>
      </c>
      <c r="L246" s="537">
        <f t="shared" si="40"/>
        <v>0</v>
      </c>
      <c r="M246" s="546" t="s">
        <v>678</v>
      </c>
    </row>
    <row r="247" spans="2:13" x14ac:dyDescent="0.3">
      <c r="B247" s="268" t="s">
        <v>408</v>
      </c>
      <c r="C247" s="306" t="s">
        <v>226</v>
      </c>
      <c r="D247" s="305">
        <v>1300</v>
      </c>
      <c r="E247" s="314">
        <f t="shared" si="36"/>
        <v>0</v>
      </c>
      <c r="F247" s="315">
        <v>1300</v>
      </c>
      <c r="G247" s="250" t="str">
        <f t="shared" si="34"/>
        <v>Full Payment</v>
      </c>
      <c r="H247" s="251"/>
      <c r="I247" s="252">
        <f t="shared" si="37"/>
        <v>1300</v>
      </c>
      <c r="J247" s="316" t="str">
        <f t="shared" si="39"/>
        <v/>
      </c>
      <c r="K247" s="254" t="str">
        <f t="shared" si="38"/>
        <v/>
      </c>
      <c r="L247" s="537" t="str">
        <f t="shared" si="40"/>
        <v/>
      </c>
      <c r="M247" s="546" t="s">
        <v>678</v>
      </c>
    </row>
    <row r="248" spans="2:13" x14ac:dyDescent="0.3">
      <c r="B248" s="268" t="s">
        <v>409</v>
      </c>
      <c r="C248" s="259" t="s">
        <v>227</v>
      </c>
      <c r="D248" s="305">
        <v>1500</v>
      </c>
      <c r="E248" s="314">
        <f t="shared" si="36"/>
        <v>-200</v>
      </c>
      <c r="F248" s="315">
        <v>1300</v>
      </c>
      <c r="G248" s="250" t="str">
        <f t="shared" si="34"/>
        <v>Full Payment</v>
      </c>
      <c r="H248" s="251"/>
      <c r="I248" s="252">
        <f t="shared" si="37"/>
        <v>1300</v>
      </c>
      <c r="J248" s="316" t="str">
        <f t="shared" si="39"/>
        <v/>
      </c>
      <c r="K248" s="254" t="str">
        <f t="shared" si="38"/>
        <v/>
      </c>
      <c r="L248" s="537" t="str">
        <f t="shared" si="40"/>
        <v/>
      </c>
      <c r="M248" s="546" t="s">
        <v>678</v>
      </c>
    </row>
    <row r="249" spans="2:13" x14ac:dyDescent="0.3">
      <c r="B249" s="268" t="s">
        <v>410</v>
      </c>
      <c r="C249" s="259" t="s">
        <v>228</v>
      </c>
      <c r="D249" s="305">
        <v>1300</v>
      </c>
      <c r="E249" s="314">
        <f t="shared" si="36"/>
        <v>0</v>
      </c>
      <c r="F249" s="315">
        <v>1300</v>
      </c>
      <c r="G249" s="250" t="str">
        <f t="shared" si="34"/>
        <v>Full Payment</v>
      </c>
      <c r="H249" s="251"/>
      <c r="I249" s="252">
        <f t="shared" si="37"/>
        <v>1300</v>
      </c>
      <c r="J249" s="316" t="str">
        <f t="shared" si="39"/>
        <v/>
      </c>
      <c r="K249" s="254" t="str">
        <f t="shared" si="38"/>
        <v/>
      </c>
      <c r="L249" s="537" t="str">
        <f t="shared" si="40"/>
        <v/>
      </c>
      <c r="M249" s="546" t="s">
        <v>678</v>
      </c>
    </row>
    <row r="250" spans="2:13" x14ac:dyDescent="0.3">
      <c r="B250" s="268" t="s">
        <v>411</v>
      </c>
      <c r="C250" s="259" t="s">
        <v>229</v>
      </c>
      <c r="D250" s="305">
        <v>1000</v>
      </c>
      <c r="E250" s="314">
        <f t="shared" si="36"/>
        <v>300</v>
      </c>
      <c r="F250" s="315">
        <v>1300</v>
      </c>
      <c r="G250" s="250" t="str">
        <f t="shared" si="34"/>
        <v>Part Payment</v>
      </c>
      <c r="H250" s="251"/>
      <c r="I250" s="252" t="str">
        <f t="shared" si="37"/>
        <v/>
      </c>
      <c r="J250" s="316">
        <f t="shared" si="39"/>
        <v>1000</v>
      </c>
      <c r="K250" s="254">
        <f t="shared" si="38"/>
        <v>1000</v>
      </c>
      <c r="L250" s="537" t="str">
        <f t="shared" si="40"/>
        <v/>
      </c>
      <c r="M250" s="546" t="s">
        <v>678</v>
      </c>
    </row>
    <row r="251" spans="2:13" x14ac:dyDescent="0.3">
      <c r="B251" s="268" t="s">
        <v>412</v>
      </c>
      <c r="C251" s="259" t="s">
        <v>230</v>
      </c>
      <c r="D251" s="305">
        <v>1300</v>
      </c>
      <c r="E251" s="314">
        <f t="shared" si="36"/>
        <v>0</v>
      </c>
      <c r="F251" s="315">
        <v>1300</v>
      </c>
      <c r="G251" s="250" t="str">
        <f t="shared" si="34"/>
        <v>Full Payment</v>
      </c>
      <c r="H251" s="251"/>
      <c r="I251" s="252">
        <f t="shared" si="37"/>
        <v>1300</v>
      </c>
      <c r="J251" s="316" t="str">
        <f t="shared" si="39"/>
        <v/>
      </c>
      <c r="K251" s="254" t="str">
        <f t="shared" si="38"/>
        <v/>
      </c>
      <c r="L251" s="537" t="str">
        <f t="shared" si="40"/>
        <v/>
      </c>
      <c r="M251" s="546" t="s">
        <v>678</v>
      </c>
    </row>
    <row r="252" spans="2:13" x14ac:dyDescent="0.3">
      <c r="B252" s="268" t="s">
        <v>413</v>
      </c>
      <c r="C252" s="323" t="s">
        <v>231</v>
      </c>
      <c r="D252" s="305">
        <v>1000</v>
      </c>
      <c r="E252" s="314">
        <f t="shared" si="36"/>
        <v>300</v>
      </c>
      <c r="F252" s="315">
        <v>1300</v>
      </c>
      <c r="G252" s="250" t="str">
        <f t="shared" si="34"/>
        <v>Part Payment</v>
      </c>
      <c r="H252" s="251"/>
      <c r="I252" s="252" t="str">
        <f t="shared" si="37"/>
        <v/>
      </c>
      <c r="J252" s="316">
        <f t="shared" si="39"/>
        <v>1000</v>
      </c>
      <c r="K252" s="254">
        <f t="shared" si="38"/>
        <v>1000</v>
      </c>
      <c r="L252" s="537" t="str">
        <f t="shared" si="40"/>
        <v/>
      </c>
      <c r="M252" s="546" t="s">
        <v>678</v>
      </c>
    </row>
    <row r="253" spans="2:13" x14ac:dyDescent="0.3">
      <c r="B253" s="268" t="s">
        <v>414</v>
      </c>
      <c r="C253" s="324" t="s">
        <v>232</v>
      </c>
      <c r="D253" s="305">
        <v>1300</v>
      </c>
      <c r="E253" s="314">
        <f t="shared" si="36"/>
        <v>0</v>
      </c>
      <c r="F253" s="315">
        <v>1300</v>
      </c>
      <c r="G253" s="250" t="str">
        <f t="shared" si="34"/>
        <v>Full Payment</v>
      </c>
      <c r="H253" s="251" t="s">
        <v>551</v>
      </c>
      <c r="I253" s="252">
        <f t="shared" si="37"/>
        <v>1300</v>
      </c>
      <c r="J253" s="316" t="str">
        <f t="shared" si="39"/>
        <v/>
      </c>
      <c r="K253" s="254" t="str">
        <f t="shared" si="38"/>
        <v/>
      </c>
      <c r="L253" s="537" t="str">
        <f t="shared" si="40"/>
        <v/>
      </c>
      <c r="M253" s="546" t="s">
        <v>678</v>
      </c>
    </row>
    <row r="254" spans="2:13" x14ac:dyDescent="0.3">
      <c r="B254" s="268" t="s">
        <v>415</v>
      </c>
      <c r="C254" s="259" t="s">
        <v>277</v>
      </c>
      <c r="D254" s="305"/>
      <c r="E254" s="314">
        <f t="shared" si="36"/>
        <v>1300</v>
      </c>
      <c r="F254" s="315">
        <v>1300</v>
      </c>
      <c r="G254" s="250" t="str">
        <f t="shared" si="34"/>
        <v>No Payment</v>
      </c>
      <c r="H254" s="251"/>
      <c r="I254" s="252" t="str">
        <f t="shared" si="37"/>
        <v/>
      </c>
      <c r="J254" s="316">
        <f t="shared" si="39"/>
        <v>0</v>
      </c>
      <c r="K254" s="254">
        <f t="shared" si="38"/>
        <v>0</v>
      </c>
      <c r="L254" s="537">
        <f t="shared" si="40"/>
        <v>0</v>
      </c>
      <c r="M254" s="546" t="s">
        <v>678</v>
      </c>
    </row>
    <row r="255" spans="2:13" x14ac:dyDescent="0.3">
      <c r="B255" s="268" t="s">
        <v>416</v>
      </c>
      <c r="C255" s="259" t="s">
        <v>233</v>
      </c>
      <c r="D255" s="305"/>
      <c r="E255" s="314">
        <f t="shared" si="36"/>
        <v>1300</v>
      </c>
      <c r="F255" s="315">
        <v>1300</v>
      </c>
      <c r="G255" s="250" t="str">
        <f t="shared" si="34"/>
        <v>No Payment</v>
      </c>
      <c r="H255" s="251"/>
      <c r="I255" s="252" t="str">
        <f t="shared" si="37"/>
        <v/>
      </c>
      <c r="J255" s="316">
        <f t="shared" si="39"/>
        <v>0</v>
      </c>
      <c r="K255" s="254">
        <f t="shared" si="38"/>
        <v>0</v>
      </c>
      <c r="L255" s="537">
        <f t="shared" si="40"/>
        <v>0</v>
      </c>
      <c r="M255" s="546" t="s">
        <v>678</v>
      </c>
    </row>
    <row r="256" spans="2:13" x14ac:dyDescent="0.3">
      <c r="B256" s="268" t="s">
        <v>417</v>
      </c>
      <c r="C256" s="259" t="s">
        <v>234</v>
      </c>
      <c r="D256" s="305">
        <v>1300</v>
      </c>
      <c r="E256" s="314">
        <f t="shared" si="36"/>
        <v>0</v>
      </c>
      <c r="F256" s="315">
        <v>1300</v>
      </c>
      <c r="G256" s="250" t="str">
        <f t="shared" si="34"/>
        <v>Full Payment</v>
      </c>
      <c r="H256" s="251"/>
      <c r="I256" s="252">
        <f t="shared" si="37"/>
        <v>1300</v>
      </c>
      <c r="J256" s="316" t="str">
        <f t="shared" si="39"/>
        <v/>
      </c>
      <c r="K256" s="254" t="str">
        <f t="shared" si="38"/>
        <v/>
      </c>
      <c r="L256" s="537" t="str">
        <f t="shared" si="40"/>
        <v/>
      </c>
      <c r="M256" s="546" t="s">
        <v>678</v>
      </c>
    </row>
    <row r="257" spans="2:15" x14ac:dyDescent="0.3">
      <c r="B257" s="268" t="s">
        <v>418</v>
      </c>
      <c r="C257" s="259" t="s">
        <v>235</v>
      </c>
      <c r="D257" s="305">
        <v>1300</v>
      </c>
      <c r="E257" s="314">
        <f t="shared" si="36"/>
        <v>0</v>
      </c>
      <c r="F257" s="315">
        <v>1300</v>
      </c>
      <c r="G257" s="250" t="str">
        <f t="shared" si="34"/>
        <v>Full Payment</v>
      </c>
      <c r="H257" s="251"/>
      <c r="I257" s="252">
        <f t="shared" si="37"/>
        <v>1300</v>
      </c>
      <c r="J257" s="316" t="str">
        <f t="shared" si="39"/>
        <v/>
      </c>
      <c r="K257" s="254" t="str">
        <f t="shared" si="38"/>
        <v/>
      </c>
      <c r="L257" s="537" t="str">
        <f t="shared" si="40"/>
        <v/>
      </c>
      <c r="M257" s="546" t="s">
        <v>678</v>
      </c>
    </row>
    <row r="258" spans="2:15" x14ac:dyDescent="0.3">
      <c r="B258" s="268" t="s">
        <v>419</v>
      </c>
      <c r="C258" s="259" t="s">
        <v>236</v>
      </c>
      <c r="D258" s="305">
        <v>1300</v>
      </c>
      <c r="E258" s="314">
        <f t="shared" si="36"/>
        <v>0</v>
      </c>
      <c r="F258" s="315">
        <v>1300</v>
      </c>
      <c r="G258" s="250" t="str">
        <f t="shared" si="34"/>
        <v>Full Payment</v>
      </c>
      <c r="H258" s="251" t="s">
        <v>531</v>
      </c>
      <c r="I258" s="252">
        <f t="shared" si="37"/>
        <v>1300</v>
      </c>
      <c r="J258" s="316" t="str">
        <f t="shared" si="39"/>
        <v/>
      </c>
      <c r="K258" s="254" t="str">
        <f t="shared" si="38"/>
        <v/>
      </c>
      <c r="L258" s="537" t="str">
        <f t="shared" si="40"/>
        <v/>
      </c>
      <c r="M258" s="546" t="s">
        <v>678</v>
      </c>
    </row>
    <row r="259" spans="2:15" x14ac:dyDescent="0.3">
      <c r="B259" s="268" t="s">
        <v>420</v>
      </c>
      <c r="C259" s="259" t="s">
        <v>237</v>
      </c>
      <c r="D259" s="305">
        <v>1600</v>
      </c>
      <c r="E259" s="314">
        <f t="shared" si="36"/>
        <v>-300</v>
      </c>
      <c r="F259" s="315">
        <v>1300</v>
      </c>
      <c r="G259" s="250" t="str">
        <f t="shared" si="34"/>
        <v>Full Payment</v>
      </c>
      <c r="H259" s="251"/>
      <c r="I259" s="252">
        <f t="shared" si="37"/>
        <v>1300</v>
      </c>
      <c r="J259" s="316" t="str">
        <f t="shared" si="39"/>
        <v/>
      </c>
      <c r="K259" s="254" t="str">
        <f t="shared" si="38"/>
        <v/>
      </c>
      <c r="L259" s="537" t="str">
        <f t="shared" si="40"/>
        <v/>
      </c>
      <c r="M259" s="546" t="s">
        <v>678</v>
      </c>
    </row>
    <row r="260" spans="2:15" x14ac:dyDescent="0.3">
      <c r="B260" s="268" t="s">
        <v>421</v>
      </c>
      <c r="C260" s="259" t="s">
        <v>238</v>
      </c>
      <c r="D260" s="305">
        <v>1300</v>
      </c>
      <c r="E260" s="314">
        <f t="shared" si="36"/>
        <v>0</v>
      </c>
      <c r="F260" s="315">
        <v>1300</v>
      </c>
      <c r="G260" s="250" t="str">
        <f t="shared" si="34"/>
        <v>Full Payment</v>
      </c>
      <c r="H260" s="251"/>
      <c r="I260" s="252">
        <f t="shared" si="37"/>
        <v>1300</v>
      </c>
      <c r="J260" s="316" t="str">
        <f t="shared" si="39"/>
        <v/>
      </c>
      <c r="K260" s="254" t="str">
        <f t="shared" si="38"/>
        <v/>
      </c>
      <c r="L260" s="537" t="str">
        <f t="shared" si="40"/>
        <v/>
      </c>
      <c r="M260" s="546" t="s">
        <v>678</v>
      </c>
    </row>
    <row r="261" spans="2:15" x14ac:dyDescent="0.3">
      <c r="B261" s="268" t="s">
        <v>422</v>
      </c>
      <c r="C261" s="259" t="s">
        <v>239</v>
      </c>
      <c r="D261" s="275">
        <v>1300</v>
      </c>
      <c r="E261" s="314">
        <f t="shared" si="36"/>
        <v>0</v>
      </c>
      <c r="F261" s="315">
        <v>1300</v>
      </c>
      <c r="G261" s="250" t="str">
        <f t="shared" si="34"/>
        <v>Full Payment</v>
      </c>
      <c r="H261" s="251"/>
      <c r="I261" s="252">
        <f t="shared" si="37"/>
        <v>1300</v>
      </c>
      <c r="J261" s="316" t="str">
        <f t="shared" si="39"/>
        <v/>
      </c>
      <c r="K261" s="254" t="str">
        <f t="shared" si="38"/>
        <v/>
      </c>
      <c r="L261" s="537" t="str">
        <f t="shared" si="40"/>
        <v/>
      </c>
      <c r="M261" s="546" t="s">
        <v>678</v>
      </c>
    </row>
    <row r="262" spans="2:15" x14ac:dyDescent="0.3">
      <c r="B262" s="268" t="s">
        <v>423</v>
      </c>
      <c r="C262" s="259" t="s">
        <v>240</v>
      </c>
      <c r="D262" s="275">
        <v>1300</v>
      </c>
      <c r="E262" s="314">
        <f t="shared" si="36"/>
        <v>0</v>
      </c>
      <c r="F262" s="315">
        <v>1300</v>
      </c>
      <c r="G262" s="250" t="str">
        <f t="shared" si="34"/>
        <v>Full Payment</v>
      </c>
      <c r="H262" s="251"/>
      <c r="I262" s="252">
        <f t="shared" si="37"/>
        <v>1300</v>
      </c>
      <c r="J262" s="316" t="str">
        <f t="shared" si="39"/>
        <v/>
      </c>
      <c r="K262" s="254" t="str">
        <f t="shared" si="38"/>
        <v/>
      </c>
      <c r="L262" s="537" t="str">
        <f t="shared" si="40"/>
        <v/>
      </c>
      <c r="M262" s="546" t="s">
        <v>678</v>
      </c>
    </row>
    <row r="263" spans="2:15" x14ac:dyDescent="0.3">
      <c r="B263" s="268" t="s">
        <v>424</v>
      </c>
      <c r="C263" s="259" t="s">
        <v>241</v>
      </c>
      <c r="D263" s="275">
        <v>1300</v>
      </c>
      <c r="E263" s="314">
        <f t="shared" si="36"/>
        <v>0</v>
      </c>
      <c r="F263" s="315">
        <v>1300</v>
      </c>
      <c r="G263" s="250" t="str">
        <f t="shared" si="34"/>
        <v>Full Payment</v>
      </c>
      <c r="H263" s="251" t="s">
        <v>531</v>
      </c>
      <c r="I263" s="252">
        <f t="shared" si="37"/>
        <v>1300</v>
      </c>
      <c r="J263" s="316" t="str">
        <f t="shared" si="39"/>
        <v/>
      </c>
      <c r="K263" s="254" t="str">
        <f t="shared" si="38"/>
        <v/>
      </c>
      <c r="L263" s="537" t="str">
        <f t="shared" si="40"/>
        <v/>
      </c>
      <c r="M263" s="546" t="s">
        <v>678</v>
      </c>
    </row>
    <row r="264" spans="2:15" x14ac:dyDescent="0.3">
      <c r="B264" s="268" t="s">
        <v>425</v>
      </c>
      <c r="C264" s="259" t="s">
        <v>242</v>
      </c>
      <c r="D264" s="275">
        <v>1300</v>
      </c>
      <c r="E264" s="314">
        <f t="shared" si="36"/>
        <v>0</v>
      </c>
      <c r="F264" s="315">
        <v>1300</v>
      </c>
      <c r="G264" s="250" t="str">
        <f t="shared" si="34"/>
        <v>Full Payment</v>
      </c>
      <c r="H264" s="251" t="s">
        <v>21</v>
      </c>
      <c r="I264" s="252">
        <f t="shared" si="37"/>
        <v>1300</v>
      </c>
      <c r="J264" s="316" t="str">
        <f t="shared" si="39"/>
        <v/>
      </c>
      <c r="K264" s="254" t="str">
        <f t="shared" si="38"/>
        <v/>
      </c>
      <c r="L264" s="537" t="str">
        <f t="shared" si="40"/>
        <v/>
      </c>
      <c r="M264" s="546" t="s">
        <v>678</v>
      </c>
    </row>
    <row r="265" spans="2:15" x14ac:dyDescent="0.3">
      <c r="B265" s="268" t="s">
        <v>426</v>
      </c>
      <c r="C265" s="259" t="s">
        <v>243</v>
      </c>
      <c r="D265" s="275">
        <v>300</v>
      </c>
      <c r="E265" s="314">
        <f t="shared" si="36"/>
        <v>1000</v>
      </c>
      <c r="F265" s="315">
        <v>1300</v>
      </c>
      <c r="G265" s="250" t="str">
        <f t="shared" si="34"/>
        <v>Part Payment</v>
      </c>
      <c r="H265" s="251"/>
      <c r="I265" s="252" t="str">
        <f t="shared" si="37"/>
        <v/>
      </c>
      <c r="J265" s="316">
        <f t="shared" si="39"/>
        <v>300</v>
      </c>
      <c r="K265" s="254">
        <f t="shared" si="38"/>
        <v>300</v>
      </c>
      <c r="L265" s="537" t="str">
        <f t="shared" si="40"/>
        <v/>
      </c>
      <c r="M265" s="546" t="s">
        <v>678</v>
      </c>
    </row>
    <row r="266" spans="2:15" x14ac:dyDescent="0.3">
      <c r="B266" s="268" t="s">
        <v>427</v>
      </c>
      <c r="C266" s="259" t="s">
        <v>244</v>
      </c>
      <c r="D266" s="275"/>
      <c r="E266" s="314">
        <f t="shared" si="36"/>
        <v>1300</v>
      </c>
      <c r="F266" s="315">
        <v>1300</v>
      </c>
      <c r="G266" s="250" t="str">
        <f t="shared" ref="G266:G275" si="41">IF(D266=0,"No Payment",IF(D266&lt;F266,"Part Payment","Full Payment"))</f>
        <v>No Payment</v>
      </c>
      <c r="H266" s="298"/>
      <c r="I266" s="252" t="str">
        <f t="shared" si="37"/>
        <v/>
      </c>
      <c r="J266" s="316">
        <f t="shared" si="39"/>
        <v>0</v>
      </c>
      <c r="K266" s="254">
        <f t="shared" si="38"/>
        <v>0</v>
      </c>
      <c r="L266" s="537">
        <f t="shared" si="40"/>
        <v>0</v>
      </c>
      <c r="M266" s="546" t="s">
        <v>678</v>
      </c>
    </row>
    <row r="267" spans="2:15" x14ac:dyDescent="0.3">
      <c r="B267" s="268" t="s">
        <v>428</v>
      </c>
      <c r="C267" s="259" t="s">
        <v>245</v>
      </c>
      <c r="D267" s="275">
        <v>1300</v>
      </c>
      <c r="E267" s="314">
        <f t="shared" si="36"/>
        <v>0</v>
      </c>
      <c r="F267" s="315">
        <v>1300</v>
      </c>
      <c r="G267" s="250" t="str">
        <f t="shared" si="41"/>
        <v>Full Payment</v>
      </c>
      <c r="H267" s="298"/>
      <c r="I267" s="252">
        <f t="shared" si="37"/>
        <v>1300</v>
      </c>
      <c r="J267" s="316" t="str">
        <f t="shared" si="39"/>
        <v/>
      </c>
      <c r="K267" s="254" t="str">
        <f t="shared" si="38"/>
        <v/>
      </c>
      <c r="L267" s="537" t="str">
        <f t="shared" si="40"/>
        <v/>
      </c>
      <c r="M267" s="546" t="s">
        <v>678</v>
      </c>
    </row>
    <row r="268" spans="2:15" x14ac:dyDescent="0.3">
      <c r="B268" s="268" t="s">
        <v>429</v>
      </c>
      <c r="C268" s="259" t="s">
        <v>246</v>
      </c>
      <c r="D268" s="275">
        <v>900</v>
      </c>
      <c r="E268" s="314">
        <f t="shared" si="36"/>
        <v>400</v>
      </c>
      <c r="F268" s="315">
        <v>1300</v>
      </c>
      <c r="G268" s="250" t="str">
        <f t="shared" si="41"/>
        <v>Part Payment</v>
      </c>
      <c r="H268" s="298"/>
      <c r="I268" s="252" t="str">
        <f t="shared" si="37"/>
        <v/>
      </c>
      <c r="J268" s="316">
        <f t="shared" si="39"/>
        <v>900</v>
      </c>
      <c r="K268" s="254">
        <f t="shared" si="38"/>
        <v>900</v>
      </c>
      <c r="L268" s="537" t="str">
        <f t="shared" si="40"/>
        <v/>
      </c>
      <c r="M268" s="546" t="s">
        <v>678</v>
      </c>
    </row>
    <row r="269" spans="2:15" x14ac:dyDescent="0.3">
      <c r="B269" s="268" t="s">
        <v>430</v>
      </c>
      <c r="C269" s="259" t="s">
        <v>247</v>
      </c>
      <c r="D269" s="275">
        <v>1260</v>
      </c>
      <c r="E269" s="325">
        <f t="shared" si="36"/>
        <v>40</v>
      </c>
      <c r="F269" s="315">
        <v>1300</v>
      </c>
      <c r="G269" s="326" t="str">
        <f t="shared" si="41"/>
        <v>Part Payment</v>
      </c>
      <c r="H269" s="298"/>
      <c r="I269" s="252" t="str">
        <f t="shared" si="37"/>
        <v/>
      </c>
      <c r="J269" s="316">
        <f t="shared" si="39"/>
        <v>1260</v>
      </c>
      <c r="K269" s="254">
        <f t="shared" si="38"/>
        <v>1260</v>
      </c>
      <c r="L269" s="537" t="str">
        <f t="shared" si="40"/>
        <v/>
      </c>
      <c r="M269" s="546" t="s">
        <v>678</v>
      </c>
    </row>
    <row r="270" spans="2:15" x14ac:dyDescent="0.3">
      <c r="B270" s="268" t="s">
        <v>431</v>
      </c>
      <c r="C270" s="259" t="s">
        <v>248</v>
      </c>
      <c r="D270" s="275"/>
      <c r="E270" s="325">
        <f t="shared" si="36"/>
        <v>1300</v>
      </c>
      <c r="F270" s="315">
        <v>1300</v>
      </c>
      <c r="G270" s="326" t="str">
        <f t="shared" si="41"/>
        <v>No Payment</v>
      </c>
      <c r="H270" s="298"/>
      <c r="I270" s="252" t="str">
        <f t="shared" si="37"/>
        <v/>
      </c>
      <c r="J270" s="316">
        <f t="shared" si="39"/>
        <v>0</v>
      </c>
      <c r="K270" s="254">
        <f t="shared" si="38"/>
        <v>0</v>
      </c>
      <c r="L270" s="537">
        <f t="shared" si="40"/>
        <v>0</v>
      </c>
      <c r="M270" s="546" t="s">
        <v>678</v>
      </c>
    </row>
    <row r="271" spans="2:15" x14ac:dyDescent="0.3">
      <c r="B271" s="268" t="s">
        <v>432</v>
      </c>
      <c r="C271" s="274" t="s">
        <v>504</v>
      </c>
      <c r="D271" s="275">
        <v>1300</v>
      </c>
      <c r="E271" s="325">
        <f t="shared" si="36"/>
        <v>0</v>
      </c>
      <c r="F271" s="327">
        <v>1300</v>
      </c>
      <c r="G271" s="326" t="str">
        <f t="shared" si="41"/>
        <v>Full Payment</v>
      </c>
      <c r="H271" s="298"/>
      <c r="I271" s="328">
        <f t="shared" si="37"/>
        <v>1300</v>
      </c>
      <c r="J271" s="316" t="str">
        <f t="shared" si="39"/>
        <v/>
      </c>
      <c r="K271" s="329" t="str">
        <f t="shared" si="38"/>
        <v/>
      </c>
      <c r="L271" s="539" t="str">
        <f t="shared" si="40"/>
        <v/>
      </c>
      <c r="M271" s="546" t="s">
        <v>678</v>
      </c>
      <c r="N271" s="244"/>
      <c r="O271" s="244"/>
    </row>
    <row r="272" spans="2:15" ht="24.75" thickBot="1" x14ac:dyDescent="0.6">
      <c r="B272" s="273"/>
      <c r="C272" s="330"/>
      <c r="D272" s="331">
        <f>SUM(D222:D271)</f>
        <v>52460</v>
      </c>
      <c r="E272" s="332">
        <f>SUM(E222:E271)</f>
        <v>12540</v>
      </c>
      <c r="F272" s="318">
        <f>SUM(F222:F271)</f>
        <v>65000</v>
      </c>
      <c r="G272" s="333"/>
      <c r="H272" s="264"/>
      <c r="I272" s="300">
        <f>COUNTIFS(I222:I271,1300)</f>
        <v>35</v>
      </c>
      <c r="J272" s="311">
        <f>SUM(J222:J271)</f>
        <v>6460</v>
      </c>
      <c r="K272" s="267">
        <f>COUNTIFS(K222:K271,"&lt;1300",K222:K271,"&lt;&gt;0")</f>
        <v>7</v>
      </c>
      <c r="L272" s="538">
        <f>COUNTIF(L222:L271,0)</f>
        <v>8</v>
      </c>
      <c r="M272" s="549"/>
      <c r="N272" s="244"/>
      <c r="O272" s="244"/>
    </row>
    <row r="273" spans="2:15" ht="21.75" thickTop="1" thickBot="1" x14ac:dyDescent="0.35">
      <c r="B273" s="334"/>
      <c r="C273" s="335"/>
      <c r="D273" s="336"/>
      <c r="E273" s="337"/>
      <c r="F273" s="338"/>
      <c r="G273" s="339"/>
      <c r="H273" s="340"/>
      <c r="I273" s="341" t="str">
        <f t="shared" ref="I273" si="42">IF(OR(D273=1600,D273=2600),D273,"")</f>
        <v/>
      </c>
      <c r="J273" s="342"/>
      <c r="K273" s="343"/>
      <c r="L273" s="540"/>
      <c r="M273" s="550"/>
      <c r="O273" s="244"/>
    </row>
    <row r="274" spans="2:15" ht="21" thickTop="1" x14ac:dyDescent="0.3">
      <c r="C274" s="244"/>
      <c r="J274" s="347"/>
      <c r="K274" s="348"/>
      <c r="L274" s="244"/>
    </row>
    <row r="275" spans="2:15" x14ac:dyDescent="0.3">
      <c r="J275" s="349"/>
      <c r="K275" s="244"/>
      <c r="L275" s="244"/>
      <c r="M275" s="552"/>
    </row>
    <row r="276" spans="2:15" x14ac:dyDescent="0.3">
      <c r="G276" s="244"/>
      <c r="K276" s="244"/>
    </row>
    <row r="277" spans="2:15" x14ac:dyDescent="0.3">
      <c r="G277" s="244"/>
      <c r="K277" s="244"/>
      <c r="L277" s="244"/>
    </row>
    <row r="278" spans="2:15" x14ac:dyDescent="0.3">
      <c r="K278" s="244"/>
      <c r="L278" s="244"/>
    </row>
  </sheetData>
  <mergeCells count="51">
    <mergeCell ref="I219:I221"/>
    <mergeCell ref="J219:J221"/>
    <mergeCell ref="K219:K221"/>
    <mergeCell ref="L219:L221"/>
    <mergeCell ref="M219:M221"/>
    <mergeCell ref="K169:K171"/>
    <mergeCell ref="L169:L171"/>
    <mergeCell ref="M169:M171"/>
    <mergeCell ref="B218:B220"/>
    <mergeCell ref="C218:C221"/>
    <mergeCell ref="D219:D221"/>
    <mergeCell ref="E219:E221"/>
    <mergeCell ref="F219:F221"/>
    <mergeCell ref="G219:G221"/>
    <mergeCell ref="H219:H221"/>
    <mergeCell ref="M145:M147"/>
    <mergeCell ref="B168:B170"/>
    <mergeCell ref="C168:C171"/>
    <mergeCell ref="D169:D171"/>
    <mergeCell ref="E169:E171"/>
    <mergeCell ref="F169:F171"/>
    <mergeCell ref="G169:G171"/>
    <mergeCell ref="H169:H171"/>
    <mergeCell ref="I169:I171"/>
    <mergeCell ref="J169:J171"/>
    <mergeCell ref="G145:G147"/>
    <mergeCell ref="H145:H147"/>
    <mergeCell ref="I145:I147"/>
    <mergeCell ref="J145:J147"/>
    <mergeCell ref="K145:K147"/>
    <mergeCell ref="L145:L147"/>
    <mergeCell ref="I71:I73"/>
    <mergeCell ref="J71:J73"/>
    <mergeCell ref="K71:K73"/>
    <mergeCell ref="L71:L73"/>
    <mergeCell ref="M71:M73"/>
    <mergeCell ref="B144:B146"/>
    <mergeCell ref="C144:C147"/>
    <mergeCell ref="D145:D147"/>
    <mergeCell ref="E145:E147"/>
    <mergeCell ref="F145:F147"/>
    <mergeCell ref="B1:M1"/>
    <mergeCell ref="C24:C25"/>
    <mergeCell ref="M24:M25"/>
    <mergeCell ref="B71:B72"/>
    <mergeCell ref="C71:C73"/>
    <mergeCell ref="D71:D73"/>
    <mergeCell ref="E71:E73"/>
    <mergeCell ref="F71:F73"/>
    <mergeCell ref="G71:G73"/>
    <mergeCell ref="H71:H73"/>
  </mergeCells>
  <conditionalFormatting sqref="L148:L167 L172:L217 L26:L69 L74:L143 L222:L271">
    <cfRule type="expression" dxfId="17" priority="1">
      <formula>AND(K26="No Payment",L26&lt;&gt;0)</formula>
    </cfRule>
  </conditionalFormatting>
  <conditionalFormatting sqref="L6:L21">
    <cfRule type="expression" dxfId="15" priority="2">
      <formula>AND(K6="No Payment",L6&lt;&gt;0)</formula>
    </cfRule>
  </conditionalFormatting>
  <dataValidations count="2">
    <dataValidation type="list" allowBlank="1" showInputMessage="1" showErrorMessage="1" sqref="C2">
      <formula1>"B6+$B$6:$B$6B21"</formula1>
    </dataValidation>
    <dataValidation type="custom" showInputMessage="1" showErrorMessage="1" sqref="L6:L21 L148:L167 L26:L69 L172:L217 L74:L143 L222:L271">
      <formula1>IF(K6="No Payment",L6=0,L6&lt;&gt;"")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workbookViewId="0">
      <selection activeCell="C2" sqref="C2"/>
    </sheetView>
  </sheetViews>
  <sheetFormatPr defaultRowHeight="15" x14ac:dyDescent="0.25"/>
  <cols>
    <col min="3" max="3" width="17.28515625" customWidth="1"/>
    <col min="4" max="4" width="11" customWidth="1"/>
    <col min="5" max="5" width="14.7109375" customWidth="1"/>
    <col min="6" max="6" width="15.42578125" customWidth="1"/>
    <col min="7" max="7" width="10.7109375" customWidth="1"/>
    <col min="9" max="9" width="14.7109375" customWidth="1"/>
    <col min="10" max="10" width="15" customWidth="1"/>
    <col min="11" max="11" width="20.5703125" customWidth="1"/>
    <col min="12" max="12" width="14" customWidth="1"/>
  </cols>
  <sheetData>
    <row r="1" spans="2:13" x14ac:dyDescent="0.25">
      <c r="B1" s="641" t="s">
        <v>647</v>
      </c>
      <c r="C1" s="642" t="s">
        <v>0</v>
      </c>
      <c r="D1" s="642" t="s">
        <v>1</v>
      </c>
      <c r="E1" s="642" t="s">
        <v>2</v>
      </c>
      <c r="F1" s="642" t="s">
        <v>3</v>
      </c>
      <c r="G1" s="642" t="s">
        <v>4</v>
      </c>
      <c r="H1" s="642" t="s">
        <v>5</v>
      </c>
      <c r="I1" s="642" t="s">
        <v>6</v>
      </c>
      <c r="J1" s="642" t="s">
        <v>7</v>
      </c>
      <c r="K1" s="642" t="s">
        <v>278</v>
      </c>
      <c r="L1" s="642" t="s">
        <v>279</v>
      </c>
      <c r="M1" s="643" t="s">
        <v>672</v>
      </c>
    </row>
    <row r="2" spans="2:13" x14ac:dyDescent="0.25">
      <c r="B2" s="638" t="s">
        <v>679</v>
      </c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40"/>
    </row>
    <row r="3" spans="2:13" x14ac:dyDescent="0.25">
      <c r="B3" s="638" t="s">
        <v>680</v>
      </c>
    </row>
    <row r="4" spans="2:13" x14ac:dyDescent="0.25">
      <c r="B4" s="638" t="s">
        <v>681</v>
      </c>
    </row>
    <row r="5" spans="2:13" x14ac:dyDescent="0.25">
      <c r="B5" s="638" t="s">
        <v>682</v>
      </c>
    </row>
    <row r="6" spans="2:13" x14ac:dyDescent="0.25">
      <c r="B6" s="638" t="s">
        <v>683</v>
      </c>
    </row>
    <row r="7" spans="2:13" x14ac:dyDescent="0.25">
      <c r="B7" s="638" t="s">
        <v>684</v>
      </c>
    </row>
    <row r="8" spans="2:13" x14ac:dyDescent="0.25">
      <c r="B8" s="638" t="s">
        <v>685</v>
      </c>
    </row>
    <row r="9" spans="2:13" x14ac:dyDescent="0.25">
      <c r="B9" s="638" t="s">
        <v>686</v>
      </c>
    </row>
    <row r="10" spans="2:13" x14ac:dyDescent="0.25">
      <c r="B10" s="638" t="s">
        <v>687</v>
      </c>
    </row>
    <row r="11" spans="2:13" x14ac:dyDescent="0.25">
      <c r="B11" s="638" t="s">
        <v>688</v>
      </c>
    </row>
    <row r="12" spans="2:13" x14ac:dyDescent="0.25">
      <c r="B12" s="638" t="s">
        <v>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L34"/>
  <sheetViews>
    <sheetView zoomScaleNormal="100" workbookViewId="0">
      <pane ySplit="11" topLeftCell="A12" activePane="bottomLeft" state="frozen"/>
      <selection pane="bottomLeft" activeCell="E8" sqref="E8"/>
    </sheetView>
  </sheetViews>
  <sheetFormatPr defaultRowHeight="18.75" x14ac:dyDescent="0.3"/>
  <cols>
    <col min="1" max="1" width="9.140625" style="351"/>
    <col min="2" max="2" width="21.28515625" style="351" customWidth="1"/>
    <col min="3" max="3" width="21" style="351" customWidth="1"/>
    <col min="4" max="4" width="22.7109375" style="351" customWidth="1"/>
    <col min="5" max="5" width="22.42578125" style="351" customWidth="1"/>
    <col min="6" max="6" width="19.5703125" style="351" customWidth="1"/>
    <col min="7" max="7" width="25.140625" style="351" customWidth="1"/>
    <col min="8" max="8" width="29.85546875" style="351" customWidth="1"/>
    <col min="9" max="9" width="23.28515625" style="351" customWidth="1"/>
    <col min="10" max="10" width="8.85546875" style="351" customWidth="1"/>
    <col min="11" max="16384" width="9.140625" style="351"/>
  </cols>
  <sheetData>
    <row r="3" spans="1:12" x14ac:dyDescent="0.3">
      <c r="B3" s="351" t="s">
        <v>249</v>
      </c>
      <c r="C3" s="351" t="s">
        <v>250</v>
      </c>
    </row>
    <row r="5" spans="1:12" x14ac:dyDescent="0.3">
      <c r="B5" s="351" t="s">
        <v>251</v>
      </c>
      <c r="C5" s="351" t="s">
        <v>252</v>
      </c>
    </row>
    <row r="7" spans="1:12" x14ac:dyDescent="0.3">
      <c r="B7" s="351" t="s">
        <v>253</v>
      </c>
      <c r="C7" s="351" t="s">
        <v>659</v>
      </c>
    </row>
    <row r="9" spans="1:12" x14ac:dyDescent="0.3">
      <c r="B9" s="351" t="s">
        <v>254</v>
      </c>
      <c r="C9" s="351" t="s">
        <v>438</v>
      </c>
    </row>
    <row r="10" spans="1:12" ht="19.5" thickBot="1" x14ac:dyDescent="0.35"/>
    <row r="11" spans="1:12" s="352" customFormat="1" ht="20.25" thickTop="1" thickBot="1" x14ac:dyDescent="0.35">
      <c r="B11" s="353" t="s">
        <v>255</v>
      </c>
      <c r="C11" s="353" t="s">
        <v>256</v>
      </c>
      <c r="D11" s="353" t="s">
        <v>257</v>
      </c>
      <c r="E11" s="353" t="s">
        <v>258</v>
      </c>
      <c r="F11" s="353" t="s">
        <v>259</v>
      </c>
      <c r="G11" s="353" t="s">
        <v>260</v>
      </c>
      <c r="H11" s="353" t="s">
        <v>515</v>
      </c>
      <c r="I11" s="354" t="s">
        <v>261</v>
      </c>
    </row>
    <row r="12" spans="1:12" s="359" customFormat="1" ht="19.5" thickTop="1" x14ac:dyDescent="0.3">
      <c r="A12" s="355"/>
      <c r="B12" s="356"/>
      <c r="C12" s="357"/>
      <c r="D12" s="357"/>
      <c r="E12" s="357"/>
      <c r="F12" s="357"/>
      <c r="G12" s="357"/>
      <c r="H12" s="357"/>
      <c r="I12" s="358"/>
    </row>
    <row r="13" spans="1:12" s="363" customFormat="1" x14ac:dyDescent="0.3">
      <c r="A13" s="360"/>
      <c r="B13" s="361"/>
      <c r="C13" s="362"/>
      <c r="D13" s="361"/>
      <c r="E13" s="362"/>
      <c r="F13" s="361"/>
      <c r="G13" s="362" t="s">
        <v>262</v>
      </c>
      <c r="H13" s="361" t="s">
        <v>262</v>
      </c>
      <c r="I13" s="362" t="s">
        <v>262</v>
      </c>
    </row>
    <row r="14" spans="1:12" x14ac:dyDescent="0.3">
      <c r="A14" s="364"/>
      <c r="B14" s="365" t="s">
        <v>263</v>
      </c>
      <c r="C14" s="366">
        <v>16</v>
      </c>
      <c r="D14" s="367">
        <f>' FEES TRACKER@'!I22</f>
        <v>10</v>
      </c>
      <c r="E14" s="366">
        <f>' FEES TRACKER@'!K22</f>
        <v>3</v>
      </c>
      <c r="F14" s="367">
        <f>' FEES TRACKER@'!L22</f>
        <v>3</v>
      </c>
      <c r="G14" s="368">
        <f>C14*2600</f>
        <v>41600</v>
      </c>
      <c r="H14" s="369">
        <f>D14*2600+' FEES TRACKER@'!J22</f>
        <v>31300</v>
      </c>
      <c r="I14" s="368">
        <f>G14-H14</f>
        <v>10300</v>
      </c>
    </row>
    <row r="15" spans="1:12" x14ac:dyDescent="0.3">
      <c r="A15" s="364"/>
      <c r="B15" s="365" t="s">
        <v>24</v>
      </c>
      <c r="C15" s="366">
        <v>44</v>
      </c>
      <c r="D15" s="367">
        <f>' FEES TRACKER@'!I70</f>
        <v>22</v>
      </c>
      <c r="E15" s="366">
        <f>' FEES TRACKER@'!K70</f>
        <v>13</v>
      </c>
      <c r="F15" s="367">
        <f>' FEES TRACKER@'!L70</f>
        <v>9</v>
      </c>
      <c r="G15" s="368">
        <f>C15*2600</f>
        <v>114400</v>
      </c>
      <c r="H15" s="368">
        <f>D15*2600+' FEES TRACKER@'!J70</f>
        <v>78500</v>
      </c>
      <c r="I15" s="368">
        <f t="shared" ref="I15:I20" si="0">G15-H15</f>
        <v>35900</v>
      </c>
      <c r="L15" s="370"/>
    </row>
    <row r="16" spans="1:12" x14ac:dyDescent="0.3">
      <c r="A16" s="364"/>
      <c r="B16" s="365" t="s">
        <v>264</v>
      </c>
      <c r="C16" s="366">
        <v>70</v>
      </c>
      <c r="D16" s="367">
        <f>' FEES TRACKER@'!I144</f>
        <v>42</v>
      </c>
      <c r="E16" s="366">
        <f>' FEES TRACKER@'!K144</f>
        <v>19</v>
      </c>
      <c r="F16" s="366">
        <f>' FEES TRACKER@'!L144</f>
        <v>9</v>
      </c>
      <c r="G16" s="368">
        <f>C16*2600</f>
        <v>182000</v>
      </c>
      <c r="H16" s="368">
        <f>D16*2600+' FEES TRACKER@'!J144</f>
        <v>145485</v>
      </c>
      <c r="I16" s="368">
        <f t="shared" si="0"/>
        <v>36515</v>
      </c>
      <c r="K16" s="370"/>
      <c r="L16" s="370"/>
    </row>
    <row r="17" spans="1:9" x14ac:dyDescent="0.3">
      <c r="A17" s="364"/>
      <c r="B17" s="365" t="s">
        <v>265</v>
      </c>
      <c r="C17" s="366">
        <v>19</v>
      </c>
      <c r="D17" s="367">
        <f>' FEES TRACKER@'!I168</f>
        <v>13</v>
      </c>
      <c r="E17" s="366">
        <f>' FEES TRACKER@'!K168</f>
        <v>2</v>
      </c>
      <c r="F17" s="366">
        <f>' FEES TRACKER@'!L168</f>
        <v>4</v>
      </c>
      <c r="G17" s="368">
        <f>C17*1300</f>
        <v>24700</v>
      </c>
      <c r="H17" s="368">
        <f>D17*1300+' FEES TRACKER@'!J168</f>
        <v>18200</v>
      </c>
      <c r="I17" s="368">
        <f t="shared" si="0"/>
        <v>6500</v>
      </c>
    </row>
    <row r="18" spans="1:9" x14ac:dyDescent="0.3">
      <c r="A18" s="364"/>
      <c r="B18" s="365" t="s">
        <v>266</v>
      </c>
      <c r="C18" s="366">
        <v>46</v>
      </c>
      <c r="D18" s="367">
        <f>' FEES TRACKER@'!I218</f>
        <v>24</v>
      </c>
      <c r="E18" s="366">
        <f>' FEES TRACKER@'!K218</f>
        <v>5</v>
      </c>
      <c r="F18" s="366">
        <f>' FEES TRACKER@'!L218</f>
        <v>17</v>
      </c>
      <c r="G18" s="368">
        <f>C18*1300</f>
        <v>59800</v>
      </c>
      <c r="H18" s="368">
        <f>D18*1300+' FEES TRACKER@'!J218</f>
        <v>36200</v>
      </c>
      <c r="I18" s="368">
        <f t="shared" si="0"/>
        <v>23600</v>
      </c>
    </row>
    <row r="19" spans="1:9" x14ac:dyDescent="0.3">
      <c r="A19" s="364"/>
      <c r="B19" s="365" t="s">
        <v>201</v>
      </c>
      <c r="C19" s="366">
        <v>50</v>
      </c>
      <c r="D19" s="367">
        <f>' FEES TRACKER@'!I272</f>
        <v>35</v>
      </c>
      <c r="E19" s="366">
        <f>' FEES TRACKER@'!K272</f>
        <v>7</v>
      </c>
      <c r="F19" s="366">
        <f>' FEES TRACKER@'!L272</f>
        <v>8</v>
      </c>
      <c r="G19" s="368">
        <f>C19*1300</f>
        <v>65000</v>
      </c>
      <c r="H19" s="368">
        <f>D19*1300+' FEES TRACKER@'!J272</f>
        <v>51960</v>
      </c>
      <c r="I19" s="368">
        <f t="shared" si="0"/>
        <v>13040</v>
      </c>
    </row>
    <row r="20" spans="1:9" s="372" customFormat="1" ht="23.25" x14ac:dyDescent="0.35">
      <c r="A20" s="371"/>
      <c r="B20" s="365"/>
      <c r="C20" s="366"/>
      <c r="D20" s="367"/>
      <c r="E20" s="366"/>
      <c r="F20" s="366"/>
      <c r="G20" s="368"/>
      <c r="H20" s="368"/>
      <c r="I20" s="368">
        <f t="shared" si="0"/>
        <v>0</v>
      </c>
    </row>
    <row r="21" spans="1:9" s="379" customFormat="1" ht="29.25" thickBot="1" x14ac:dyDescent="0.5">
      <c r="A21" s="373"/>
      <c r="B21" s="374" t="s">
        <v>267</v>
      </c>
      <c r="C21" s="375">
        <f t="shared" ref="C21:I21" si="1">SUM(C14:C20)</f>
        <v>245</v>
      </c>
      <c r="D21" s="376">
        <f t="shared" si="1"/>
        <v>146</v>
      </c>
      <c r="E21" s="375">
        <f t="shared" si="1"/>
        <v>49</v>
      </c>
      <c r="F21" s="375">
        <f t="shared" si="1"/>
        <v>50</v>
      </c>
      <c r="G21" s="377">
        <f t="shared" si="1"/>
        <v>487500</v>
      </c>
      <c r="H21" s="377">
        <f t="shared" si="1"/>
        <v>361645</v>
      </c>
      <c r="I21" s="378">
        <f t="shared" si="1"/>
        <v>125855</v>
      </c>
    </row>
    <row r="22" spans="1:9" s="372" customFormat="1" ht="24" thickTop="1" x14ac:dyDescent="0.35">
      <c r="A22" s="380"/>
      <c r="B22" s="381"/>
      <c r="C22" s="382"/>
      <c r="D22" s="382"/>
      <c r="E22" s="382"/>
      <c r="F22" s="382"/>
      <c r="G22" s="383"/>
      <c r="H22" s="383"/>
      <c r="I22" s="384"/>
    </row>
    <row r="23" spans="1:9" s="388" customFormat="1" ht="23.25" x14ac:dyDescent="0.35">
      <c r="A23" s="385"/>
      <c r="B23" s="386"/>
      <c r="C23" s="382"/>
      <c r="D23" s="382"/>
      <c r="E23" s="382"/>
      <c r="F23" s="382"/>
      <c r="G23" s="383"/>
      <c r="H23" s="383"/>
      <c r="I23" s="387"/>
    </row>
    <row r="24" spans="1:9" s="389" customFormat="1" ht="26.25" x14ac:dyDescent="0.4">
      <c r="B24" s="390" t="s">
        <v>516</v>
      </c>
      <c r="C24" s="391"/>
      <c r="D24" s="391"/>
      <c r="E24" s="391"/>
      <c r="F24" s="392"/>
      <c r="G24" s="393"/>
      <c r="H24" s="394">
        <f>'3RD CASHBOOK'!E277</f>
        <v>332745</v>
      </c>
      <c r="I24" s="395"/>
    </row>
    <row r="25" spans="1:9" s="389" customFormat="1" ht="26.25" x14ac:dyDescent="0.4">
      <c r="B25" s="391"/>
      <c r="C25" s="391"/>
      <c r="D25" s="391"/>
      <c r="E25" s="391"/>
      <c r="F25" s="391"/>
      <c r="G25" s="396"/>
      <c r="H25" s="396"/>
      <c r="I25" s="391"/>
    </row>
    <row r="26" spans="1:9" s="397" customFormat="1" ht="26.25" x14ac:dyDescent="0.4">
      <c r="B26" s="391"/>
      <c r="C26" s="391"/>
      <c r="D26" s="391"/>
      <c r="E26" s="391"/>
      <c r="F26" s="391"/>
      <c r="G26" s="396"/>
      <c r="H26" s="393"/>
      <c r="I26" s="391"/>
    </row>
    <row r="27" spans="1:9" s="397" customFormat="1" ht="26.25" x14ac:dyDescent="0.4">
      <c r="B27" s="390" t="s">
        <v>627</v>
      </c>
      <c r="C27" s="390"/>
      <c r="D27" s="390"/>
      <c r="E27" s="398">
        <f>H21/G21</f>
        <v>0.7418358974358974</v>
      </c>
      <c r="F27" s="390"/>
      <c r="G27" s="390"/>
      <c r="H27" s="399"/>
      <c r="I27" s="390"/>
    </row>
    <row r="28" spans="1:9" s="397" customFormat="1" ht="26.25" x14ac:dyDescent="0.4">
      <c r="B28" s="390"/>
      <c r="C28" s="390"/>
      <c r="D28" s="390"/>
      <c r="E28" s="400"/>
      <c r="F28" s="390"/>
      <c r="G28" s="390"/>
      <c r="H28" s="399"/>
      <c r="I28" s="390"/>
    </row>
    <row r="29" spans="1:9" s="389" customFormat="1" ht="26.25" x14ac:dyDescent="0.4">
      <c r="B29" s="390" t="s">
        <v>628</v>
      </c>
      <c r="C29" s="390"/>
      <c r="D29" s="390"/>
      <c r="E29" s="401">
        <f>I21/G21</f>
        <v>0.25816410256410255</v>
      </c>
      <c r="F29" s="390"/>
      <c r="G29" s="390"/>
      <c r="H29" s="402"/>
      <c r="I29" s="390"/>
    </row>
    <row r="30" spans="1:9" s="389" customFormat="1" ht="26.25" x14ac:dyDescent="0.4">
      <c r="B30" s="391"/>
      <c r="C30" s="391"/>
      <c r="D30" s="391"/>
      <c r="E30" s="391"/>
      <c r="F30" s="391"/>
      <c r="G30" s="391"/>
      <c r="H30" s="393"/>
      <c r="I30" s="391"/>
    </row>
    <row r="31" spans="1:9" s="389" customFormat="1" ht="26.25" x14ac:dyDescent="0.4">
      <c r="B31" s="391"/>
      <c r="C31" s="391"/>
      <c r="D31" s="391"/>
      <c r="E31" s="391"/>
      <c r="F31" s="391"/>
      <c r="G31" s="391"/>
      <c r="H31" s="393"/>
      <c r="I31" s="391"/>
    </row>
    <row r="32" spans="1:9" s="397" customFormat="1" ht="26.25" x14ac:dyDescent="0.4">
      <c r="B32" s="391"/>
      <c r="C32" s="391"/>
      <c r="D32" s="391"/>
      <c r="E32" s="391"/>
      <c r="F32" s="391"/>
      <c r="G32" s="391"/>
      <c r="H32" s="393"/>
      <c r="I32" s="391"/>
    </row>
    <row r="33" spans="2:9" s="389" customFormat="1" ht="26.25" x14ac:dyDescent="0.4">
      <c r="B33" s="390" t="s">
        <v>439</v>
      </c>
      <c r="C33" s="390"/>
      <c r="D33" s="390"/>
      <c r="E33" s="390"/>
      <c r="F33" s="390"/>
      <c r="G33" s="390"/>
      <c r="H33" s="395"/>
      <c r="I33" s="390"/>
    </row>
    <row r="34" spans="2:9" x14ac:dyDescent="0.3">
      <c r="B34" s="403"/>
      <c r="C34" s="403"/>
      <c r="D34" s="403"/>
      <c r="E34" s="403"/>
      <c r="F34" s="403"/>
      <c r="G34" s="403"/>
      <c r="H34" s="403"/>
      <c r="I34" s="403"/>
    </row>
  </sheetData>
  <pageMargins left="0.7" right="0.7" top="0.75" bottom="0.75" header="0.3" footer="0.3"/>
  <pageSetup scale="6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E1:N26"/>
  <sheetViews>
    <sheetView zoomScaleNormal="100" workbookViewId="0">
      <pane ySplit="5" topLeftCell="A6" activePane="bottomLeft" state="frozen"/>
      <selection pane="bottomLeft" activeCell="C13" sqref="C13"/>
    </sheetView>
  </sheetViews>
  <sheetFormatPr defaultRowHeight="15" x14ac:dyDescent="0.25"/>
  <cols>
    <col min="1" max="4" width="9.140625" style="139"/>
    <col min="5" max="5" width="16" style="139" customWidth="1"/>
    <col min="6" max="6" width="32.5703125" style="139" customWidth="1"/>
    <col min="7" max="7" width="20.7109375" style="175" customWidth="1"/>
    <col min="8" max="8" width="20" style="175" customWidth="1"/>
    <col min="9" max="9" width="21.5703125" style="139" customWidth="1"/>
    <col min="10" max="16384" width="9.140625" style="139"/>
  </cols>
  <sheetData>
    <row r="1" spans="5:14" ht="15.75" thickTop="1" x14ac:dyDescent="0.25">
      <c r="E1" s="136"/>
      <c r="F1" s="137"/>
      <c r="G1" s="137"/>
      <c r="H1" s="137"/>
      <c r="I1" s="138"/>
    </row>
    <row r="2" spans="5:14" ht="33.75" x14ac:dyDescent="0.5">
      <c r="E2" s="140" t="s">
        <v>633</v>
      </c>
      <c r="F2" s="141"/>
      <c r="G2" s="141"/>
      <c r="H2" s="141"/>
      <c r="I2" s="142"/>
    </row>
    <row r="3" spans="5:14" ht="42" thickBot="1" x14ac:dyDescent="0.85">
      <c r="E3" s="143" t="s">
        <v>317</v>
      </c>
      <c r="F3" s="144"/>
      <c r="G3" s="144"/>
      <c r="H3" s="144"/>
      <c r="I3" s="145"/>
    </row>
    <row r="4" spans="5:14" s="149" customFormat="1" ht="35.25" hidden="1" thickTop="1" thickBot="1" x14ac:dyDescent="0.55000000000000004">
      <c r="E4" s="146" t="s">
        <v>532</v>
      </c>
      <c r="F4" s="147" t="s">
        <v>533</v>
      </c>
      <c r="G4" s="147" t="s">
        <v>534</v>
      </c>
      <c r="H4" s="147" t="s">
        <v>535</v>
      </c>
      <c r="I4" s="148" t="s">
        <v>629</v>
      </c>
      <c r="M4" s="150"/>
    </row>
    <row r="5" spans="5:14" s="153" customFormat="1" ht="20.25" thickTop="1" thickBot="1" x14ac:dyDescent="0.35">
      <c r="E5" s="151" t="s">
        <v>280</v>
      </c>
      <c r="F5" s="151" t="s">
        <v>271</v>
      </c>
      <c r="G5" s="151" t="s">
        <v>255</v>
      </c>
      <c r="H5" s="151" t="s">
        <v>281</v>
      </c>
      <c r="I5" s="152" t="s">
        <v>434</v>
      </c>
      <c r="M5" s="154"/>
    </row>
    <row r="6" spans="5:14" s="157" customFormat="1" ht="20.25" thickTop="1" thickBot="1" x14ac:dyDescent="0.35">
      <c r="E6" s="155"/>
      <c r="F6" s="155"/>
      <c r="G6" s="155"/>
      <c r="H6" s="155"/>
      <c r="I6" s="156"/>
      <c r="L6" s="158"/>
      <c r="M6" s="158"/>
    </row>
    <row r="7" spans="5:14" s="161" customFormat="1" ht="22.5" thickTop="1" thickBot="1" x14ac:dyDescent="0.4">
      <c r="E7" s="159"/>
      <c r="F7" s="159"/>
      <c r="G7" s="159" t="s">
        <v>334</v>
      </c>
      <c r="H7" s="159"/>
      <c r="I7" s="160" t="s">
        <v>262</v>
      </c>
      <c r="N7" s="162"/>
    </row>
    <row r="8" spans="5:14" s="161" customFormat="1" ht="21.75" thickTop="1" x14ac:dyDescent="0.35">
      <c r="E8" s="163" t="s">
        <v>287</v>
      </c>
      <c r="F8" s="164" t="str">
        <f>IF(VLOOKUP(E8,' FEES TRACKER@'!B6:E21,4,FALSE)&gt;0,VLOOKUP(E8,' FEES TRACKER@'!B6:C21,2,FALSE),"")</f>
        <v/>
      </c>
      <c r="G8" s="165" t="s">
        <v>334</v>
      </c>
      <c r="H8" s="165" t="s">
        <v>283</v>
      </c>
      <c r="I8" s="166" t="str">
        <f>IF(VLOOKUP(E8,' FEES TRACKER@'!B6:E21,4,FALSE)&gt;0,VLOOKUP(E8,' FEES TRACKER@'!B6:E21,4,FALSE),"")</f>
        <v/>
      </c>
    </row>
    <row r="9" spans="5:14" s="161" customFormat="1" ht="21" x14ac:dyDescent="0.35">
      <c r="E9" s="167" t="s">
        <v>289</v>
      </c>
      <c r="F9" s="168" t="str">
        <f>IF(VLOOKUP(E9,' FEES TRACKER@'!B7:E22,4,FALSE)&gt;0,VLOOKUP(E9,' FEES TRACKER@'!B7:C22,2,FALSE),"")</f>
        <v>Peter Kamara</v>
      </c>
      <c r="G9" s="169" t="s">
        <v>334</v>
      </c>
      <c r="H9" s="169" t="s">
        <v>283</v>
      </c>
      <c r="I9" s="170">
        <f>IF(VLOOKUP(E9,' FEES TRACKER@'!B7:E22,4,FALSE)&gt;0,VLOOKUP(E9,' FEES TRACKER@'!B7:E22,4,FALSE),"")</f>
        <v>1100</v>
      </c>
    </row>
    <row r="10" spans="5:14" s="161" customFormat="1" ht="21" x14ac:dyDescent="0.35">
      <c r="E10" s="167" t="s">
        <v>290</v>
      </c>
      <c r="F10" s="168" t="str">
        <f>IF(VLOOKUP(E10,' FEES TRACKER@'!B8:E23,4,FALSE)&gt;0,VLOOKUP(E10,' FEES TRACKER@'!B8:C23,2,FALSE),"")</f>
        <v>Margaret Sai Mossay</v>
      </c>
      <c r="G10" s="169" t="s">
        <v>334</v>
      </c>
      <c r="H10" s="169" t="s">
        <v>283</v>
      </c>
      <c r="I10" s="170">
        <f>IF(VLOOKUP(E10,' FEES TRACKER@'!B8:E23,4,FALSE)&gt;0,VLOOKUP(E10,' FEES TRACKER@'!B8:E23,4,FALSE),"")</f>
        <v>1300</v>
      </c>
      <c r="K10" s="162"/>
      <c r="L10" s="162"/>
    </row>
    <row r="11" spans="5:14" s="161" customFormat="1" ht="21" x14ac:dyDescent="0.35">
      <c r="E11" s="167" t="s">
        <v>291</v>
      </c>
      <c r="F11" s="168" t="str">
        <f>IF(VLOOKUP(E11,' FEES TRACKER@'!B9:E24,4,FALSE)&gt;0,VLOOKUP(E11,' FEES TRACKER@'!B9:C24,2,FALSE),"")</f>
        <v>Richard S N Nortey</v>
      </c>
      <c r="G11" s="169" t="s">
        <v>334</v>
      </c>
      <c r="H11" s="169" t="s">
        <v>283</v>
      </c>
      <c r="I11" s="170">
        <f>IF(VLOOKUP(E11,' FEES TRACKER@'!B9:E24,4,FALSE)&gt;0,VLOOKUP(E11,' FEES TRACKER@'!B9:E24,4,FALSE),"")</f>
        <v>2600</v>
      </c>
      <c r="L11" s="162"/>
    </row>
    <row r="12" spans="5:14" s="161" customFormat="1" ht="21" x14ac:dyDescent="0.35">
      <c r="E12" s="167" t="s">
        <v>292</v>
      </c>
      <c r="F12" s="168" t="str">
        <f>IF(VLOOKUP(E12,' FEES TRACKER@'!B10:E24,4,FALSE)&gt;0,VLOOKUP(E12,' FEES TRACKER@'!B10:C24,2,FALSE),"")</f>
        <v/>
      </c>
      <c r="G12" s="169" t="s">
        <v>334</v>
      </c>
      <c r="H12" s="169" t="s">
        <v>283</v>
      </c>
      <c r="I12" s="170" t="str">
        <f>IF(VLOOKUP(E12,' FEES TRACKER@'!B10:E24,4,FALSE)&gt;0,VLOOKUP(E12,' FEES TRACKER@'!B10:E24,4,FALSE),"")</f>
        <v/>
      </c>
      <c r="J12" s="171"/>
      <c r="K12" s="162"/>
      <c r="L12" s="162"/>
      <c r="M12" s="162"/>
    </row>
    <row r="13" spans="5:14" s="161" customFormat="1" ht="21" x14ac:dyDescent="0.35">
      <c r="E13" s="167" t="s">
        <v>293</v>
      </c>
      <c r="F13" s="168" t="str">
        <f>IF(VLOOKUP(E13,' FEES TRACKER@'!B11:E25,4,FALSE)&gt;0,VLOOKUP(E13,' FEES TRACKER@'!B11:C25,2,FALSE),"")</f>
        <v/>
      </c>
      <c r="G13" s="169" t="s">
        <v>334</v>
      </c>
      <c r="H13" s="169" t="s">
        <v>283</v>
      </c>
      <c r="I13" s="170" t="str">
        <f>IF(VLOOKUP(E13,' FEES TRACKER@'!B11:E25,4,FALSE)&gt;0,VLOOKUP(E13,' FEES TRACKER@'!B11:E25,4,FALSE),"")</f>
        <v/>
      </c>
      <c r="J13" s="162"/>
      <c r="K13" s="162"/>
      <c r="L13" s="162"/>
    </row>
    <row r="14" spans="5:14" s="161" customFormat="1" ht="21" x14ac:dyDescent="0.35">
      <c r="E14" s="167" t="s">
        <v>294</v>
      </c>
      <c r="F14" s="168" t="str">
        <f>IF(VLOOKUP(E14,' FEES TRACKER@'!B12:E26,4,FALSE)&gt;0,VLOOKUP(E14,' FEES TRACKER@'!B12:C26,2,FALSE),"")</f>
        <v/>
      </c>
      <c r="G14" s="169" t="s">
        <v>334</v>
      </c>
      <c r="H14" s="169" t="s">
        <v>283</v>
      </c>
      <c r="I14" s="170" t="str">
        <f>IF(VLOOKUP(E14,' FEES TRACKER@'!B12:E26,4,FALSE)&gt;0,VLOOKUP(E14,' FEES TRACKER@'!B12:E26,4,FALSE),"")</f>
        <v/>
      </c>
      <c r="L14" s="162"/>
    </row>
    <row r="15" spans="5:14" s="161" customFormat="1" ht="21" x14ac:dyDescent="0.35">
      <c r="E15" s="167" t="s">
        <v>295</v>
      </c>
      <c r="F15" s="168" t="str">
        <f>IF(VLOOKUP(E15,' FEES TRACKER@'!B13:E27,4,FALSE)&gt;0,VLOOKUP(E15,' FEES TRACKER@'!B13:C27,2,FALSE),"")</f>
        <v/>
      </c>
      <c r="G15" s="169" t="s">
        <v>334</v>
      </c>
      <c r="H15" s="169" t="s">
        <v>283</v>
      </c>
      <c r="I15" s="170" t="str">
        <f>IF(VLOOKUP(E15,' FEES TRACKER@'!B13:E27,4,FALSE)&gt;0,VLOOKUP(E15,' FEES TRACKER@'!B13:E27,4,FALSE),"")</f>
        <v/>
      </c>
      <c r="L15" s="162"/>
    </row>
    <row r="16" spans="5:14" s="161" customFormat="1" ht="21" x14ac:dyDescent="0.35">
      <c r="E16" s="167" t="s">
        <v>296</v>
      </c>
      <c r="F16" s="168" t="str">
        <f>IF(VLOOKUP(E16,' FEES TRACKER@'!B14:E28,4,FALSE)&gt;0,VLOOKUP(E16,' FEES TRACKER@'!B14:C28,2,FALSE),"")</f>
        <v/>
      </c>
      <c r="G16" s="169" t="s">
        <v>334</v>
      </c>
      <c r="H16" s="169" t="s">
        <v>283</v>
      </c>
      <c r="I16" s="170" t="str">
        <f>IF(VLOOKUP(E16,' FEES TRACKER@'!B14:E28,4,FALSE)&gt;0,VLOOKUP(E16,' FEES TRACKER@'!B14:E28,4,FALSE),"")</f>
        <v/>
      </c>
      <c r="L16" s="162"/>
    </row>
    <row r="17" spans="5:12" s="161" customFormat="1" ht="21" x14ac:dyDescent="0.35">
      <c r="E17" s="167" t="s">
        <v>297</v>
      </c>
      <c r="F17" s="168" t="str">
        <f>IF(VLOOKUP(E17,' FEES TRACKER@'!B15:E29,4,FALSE)&gt;0,VLOOKUP(E17,' FEES TRACKER@'!B15:C29,2,FALSE),"")</f>
        <v>Annie Rogers</v>
      </c>
      <c r="G17" s="169" t="s">
        <v>334</v>
      </c>
      <c r="H17" s="169" t="s">
        <v>283</v>
      </c>
      <c r="I17" s="170">
        <f>IF(VLOOKUP(E17,' FEES TRACKER@'!B15:E29,4,FALSE)&gt;0,VLOOKUP(E17,' FEES TRACKER@'!B15:E29,4,FALSE),"")</f>
        <v>100</v>
      </c>
      <c r="L17" s="162"/>
    </row>
    <row r="18" spans="5:12" s="161" customFormat="1" ht="21" x14ac:dyDescent="0.35">
      <c r="E18" s="167" t="s">
        <v>298</v>
      </c>
      <c r="F18" s="168" t="str">
        <f>IF(VLOOKUP(E18,' FEES TRACKER@'!B16:E30,4,FALSE)&gt;0,VLOOKUP(E18,' FEES TRACKER@'!B16:C30,2,FALSE),"")</f>
        <v/>
      </c>
      <c r="G18" s="169" t="s">
        <v>334</v>
      </c>
      <c r="H18" s="169" t="s">
        <v>283</v>
      </c>
      <c r="I18" s="170" t="str">
        <f>IF(VLOOKUP(E18,' FEES TRACKER@'!B16:E30,4,FALSE)&gt;0,VLOOKUP(E18,' FEES TRACKER@'!B16:E30,4,FALSE),"")</f>
        <v/>
      </c>
      <c r="L18" s="162"/>
    </row>
    <row r="19" spans="5:12" ht="21" x14ac:dyDescent="0.35">
      <c r="E19" s="167" t="s">
        <v>299</v>
      </c>
      <c r="F19" s="168" t="str">
        <f>IF(VLOOKUP(E19,' FEES TRACKER@'!B17:E31,4,FALSE)&gt;0,VLOOKUP(E19,' FEES TRACKER@'!B17:C31,2,FALSE),"")</f>
        <v/>
      </c>
      <c r="G19" s="169" t="s">
        <v>334</v>
      </c>
      <c r="H19" s="169" t="s">
        <v>283</v>
      </c>
      <c r="I19" s="170" t="str">
        <f>IF(VLOOKUP(E19,' FEES TRACKER@'!B17:E31,4,FALSE)&gt;0,VLOOKUP(E19,' FEES TRACKER@'!B17:E31,4,FALSE),"")</f>
        <v/>
      </c>
    </row>
    <row r="20" spans="5:12" ht="21" x14ac:dyDescent="0.35">
      <c r="E20" s="167" t="s">
        <v>300</v>
      </c>
      <c r="F20" s="168" t="str">
        <f>IF(VLOOKUP(E20,' FEES TRACKER@'!B18:E32,4,FALSE)&gt;0,VLOOKUP(E20,' FEES TRACKER@'!B18:C32,2,FALSE),"")</f>
        <v>Sia H Morquee</v>
      </c>
      <c r="G20" s="169" t="s">
        <v>334</v>
      </c>
      <c r="H20" s="169" t="s">
        <v>283</v>
      </c>
      <c r="I20" s="170">
        <f>IF(VLOOKUP(E20,' FEES TRACKER@'!B18:E32,4,FALSE)&gt;0,VLOOKUP(E20,' FEES TRACKER@'!B18:E32,4,FALSE),"")</f>
        <v>2600</v>
      </c>
    </row>
    <row r="21" spans="5:12" ht="21" x14ac:dyDescent="0.35">
      <c r="E21" s="167" t="s">
        <v>301</v>
      </c>
      <c r="F21" s="168" t="str">
        <f>IF(VLOOKUP(E21,' FEES TRACKER@'!B19:E33,4,FALSE)&gt;0,VLOOKUP(E21,' FEES TRACKER@'!B19:C33,2,FALSE),"")</f>
        <v/>
      </c>
      <c r="G21" s="169" t="s">
        <v>334</v>
      </c>
      <c r="H21" s="169" t="s">
        <v>283</v>
      </c>
      <c r="I21" s="170" t="str">
        <f>IF(VLOOKUP(E21,' FEES TRACKER@'!B19:E33,4,FALSE)&gt;0,VLOOKUP(E21,' FEES TRACKER@'!B19:E33,4,FALSE),"")</f>
        <v/>
      </c>
    </row>
    <row r="22" spans="5:12" ht="21" x14ac:dyDescent="0.35">
      <c r="E22" s="167" t="s">
        <v>302</v>
      </c>
      <c r="F22" s="168" t="str">
        <f>IF(VLOOKUP(E22,' FEES TRACKER@'!B20:E34,4,FALSE)&gt;0,VLOOKUP(E22,' FEES TRACKER@'!B20:C34,2,FALSE),"")</f>
        <v>Zainab Fofanah</v>
      </c>
      <c r="G22" s="169" t="s">
        <v>334</v>
      </c>
      <c r="H22" s="169" t="s">
        <v>283</v>
      </c>
      <c r="I22" s="170">
        <f>IF(VLOOKUP(E22,' FEES TRACKER@'!B20:E34,4,FALSE)&gt;0,VLOOKUP(E22,' FEES TRACKER@'!B20:E34,4,FALSE),"")</f>
        <v>2600</v>
      </c>
    </row>
    <row r="23" spans="5:12" ht="21" x14ac:dyDescent="0.35">
      <c r="E23" s="167" t="s">
        <v>303</v>
      </c>
      <c r="F23" s="168" t="str">
        <f>IF(VLOOKUP(E23,' FEES TRACKER@'!B21:E35,4,FALSE)&gt;0,VLOOKUP(E23,' FEES TRACKER@'!B21:C35,2,FALSE),"")</f>
        <v/>
      </c>
      <c r="G23" s="169" t="s">
        <v>334</v>
      </c>
      <c r="H23" s="169" t="s">
        <v>283</v>
      </c>
      <c r="I23" s="170" t="str">
        <f>IF(VLOOKUP(E23,' FEES TRACKER@'!B21:E35,4,FALSE)&gt;0,VLOOKUP(E23,' FEES TRACKER@'!B21:E35,4,FALSE),"")</f>
        <v/>
      </c>
    </row>
    <row r="24" spans="5:12" ht="21" x14ac:dyDescent="0.35">
      <c r="E24" s="167"/>
      <c r="F24" s="172"/>
      <c r="G24" s="169" t="s">
        <v>334</v>
      </c>
      <c r="H24" s="169" t="s">
        <v>283</v>
      </c>
      <c r="I24" s="170"/>
    </row>
    <row r="25" spans="5:12" ht="30" x14ac:dyDescent="0.65">
      <c r="E25" s="173" t="s">
        <v>284</v>
      </c>
      <c r="F25" s="173"/>
      <c r="G25" s="173"/>
      <c r="H25" s="173"/>
      <c r="I25" s="174">
        <f>SUM(I8:I24)</f>
        <v>10300</v>
      </c>
    </row>
    <row r="26" spans="5:12" x14ac:dyDescent="0.25">
      <c r="H26" s="176"/>
    </row>
  </sheetData>
  <mergeCells count="2">
    <mergeCell ref="E2:I2"/>
    <mergeCell ref="E3:I3"/>
  </mergeCells>
  <pageMargins left="0.7" right="0.7" top="0.75" bottom="0.75" header="0.3" footer="0.3"/>
  <pageSetup scale="78" orientation="landscape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E1:N52"/>
  <sheetViews>
    <sheetView zoomScaleNormal="100" workbookViewId="0">
      <pane ySplit="4" topLeftCell="A5" activePane="bottomLeft" state="frozen"/>
      <selection pane="bottomLeft" activeCell="D12" sqref="D12"/>
    </sheetView>
  </sheetViews>
  <sheetFormatPr defaultRowHeight="15" x14ac:dyDescent="0.25"/>
  <cols>
    <col min="1" max="4" width="9.140625" style="139"/>
    <col min="5" max="5" width="13.85546875" style="139" customWidth="1"/>
    <col min="6" max="6" width="35.7109375" style="139" customWidth="1"/>
    <col min="7" max="7" width="13.28515625" style="175" customWidth="1"/>
    <col min="8" max="8" width="20" style="175" customWidth="1"/>
    <col min="9" max="9" width="22" style="139" customWidth="1"/>
    <col min="10" max="16384" width="9.140625" style="139"/>
  </cols>
  <sheetData>
    <row r="1" spans="5:13" ht="15.75" thickTop="1" x14ac:dyDescent="0.25">
      <c r="E1" s="136"/>
      <c r="F1" s="137"/>
      <c r="G1" s="137"/>
      <c r="H1" s="137"/>
      <c r="I1" s="138"/>
    </row>
    <row r="2" spans="5:13" ht="34.5" x14ac:dyDescent="0.45">
      <c r="E2" s="177" t="s">
        <v>633</v>
      </c>
      <c r="F2" s="178"/>
      <c r="G2" s="178"/>
      <c r="H2" s="178"/>
      <c r="I2" s="179"/>
    </row>
    <row r="3" spans="5:13" ht="42" thickBot="1" x14ac:dyDescent="0.85">
      <c r="E3" s="143" t="s">
        <v>318</v>
      </c>
      <c r="F3" s="144"/>
      <c r="G3" s="144"/>
      <c r="H3" s="144"/>
      <c r="I3" s="145"/>
      <c r="K3" s="180"/>
    </row>
    <row r="4" spans="5:13" s="181" customFormat="1" ht="20.25" thickTop="1" thickBot="1" x14ac:dyDescent="0.35">
      <c r="E4" s="182" t="s">
        <v>280</v>
      </c>
      <c r="F4" s="182" t="s">
        <v>271</v>
      </c>
      <c r="G4" s="182" t="s">
        <v>255</v>
      </c>
      <c r="H4" s="182" t="s">
        <v>281</v>
      </c>
      <c r="I4" s="183" t="s">
        <v>434</v>
      </c>
    </row>
    <row r="5" spans="5:13" s="157" customFormat="1" ht="20.25" thickTop="1" thickBot="1" x14ac:dyDescent="0.35">
      <c r="E5" s="184"/>
      <c r="F5" s="185"/>
      <c r="G5" s="184"/>
      <c r="H5" s="185"/>
      <c r="I5" s="186"/>
    </row>
    <row r="6" spans="5:13" s="153" customFormat="1" ht="20.25" thickTop="1" thickBot="1" x14ac:dyDescent="0.35">
      <c r="E6" s="187"/>
      <c r="F6" s="188"/>
      <c r="G6" s="189" t="s">
        <v>335</v>
      </c>
      <c r="H6" s="190"/>
      <c r="I6" s="188" t="s">
        <v>262</v>
      </c>
    </row>
    <row r="7" spans="5:13" s="161" customFormat="1" ht="21.75" thickTop="1" x14ac:dyDescent="0.35">
      <c r="E7" s="191" t="s">
        <v>287</v>
      </c>
      <c r="F7" s="192" t="str">
        <f>IF(VLOOKUP(E7,' FEES TRACKER@'!B26:E69,4,FALSE)&gt;0,VLOOKUP(E7,' FEES TRACKER@'!B7:C26,2,FALSE),"")</f>
        <v/>
      </c>
      <c r="G7" s="193" t="s">
        <v>336</v>
      </c>
      <c r="H7" s="194" t="s">
        <v>283</v>
      </c>
      <c r="I7" s="195" t="str">
        <f>IF(VLOOKUP(E7,' FEES TRACKER@'!B26:E69,4,FALSE)&gt;0,VLOOKUP(E7,' FEES TRACKER@'!B7:E26,4,FALSE),"")</f>
        <v/>
      </c>
    </row>
    <row r="8" spans="5:13" s="161" customFormat="1" ht="21" x14ac:dyDescent="0.35">
      <c r="E8" s="196" t="s">
        <v>289</v>
      </c>
      <c r="F8" s="197" t="str">
        <f>IF(VLOOKUP(E8,' FEES TRACKER@'!B27:E70,4,FALSE)&gt;0,VLOOKUP(E8,' FEES TRACKER@'!B8:C27,2,FALSE),"")</f>
        <v>Blessing  Ishatu Tarawally</v>
      </c>
      <c r="G8" s="198" t="s">
        <v>336</v>
      </c>
      <c r="H8" s="199" t="s">
        <v>283</v>
      </c>
      <c r="I8" s="195">
        <f>IF(VLOOKUP(E8,' FEES TRACKER@'!B27:E70,4,FALSE)&gt;0,VLOOKUP(E8,' FEES TRACKER@'!B8:E27,4,FALSE),"")</f>
        <v>600</v>
      </c>
    </row>
    <row r="9" spans="5:13" s="161" customFormat="1" ht="21" x14ac:dyDescent="0.35">
      <c r="E9" s="196" t="s">
        <v>290</v>
      </c>
      <c r="F9" s="197" t="str">
        <f>IF(VLOOKUP(E9,' FEES TRACKER@'!B28:E71,4,FALSE)&gt;0,VLOOKUP(E9,' FEES TRACKER@'!B9:C28,2,FALSE),"")</f>
        <v/>
      </c>
      <c r="G9" s="198" t="s">
        <v>336</v>
      </c>
      <c r="H9" s="199" t="s">
        <v>283</v>
      </c>
      <c r="I9" s="195" t="str">
        <f>IF(VLOOKUP(E9,' FEES TRACKER@'!B28:E71,4,FALSE)&gt;0,VLOOKUP(E9,' FEES TRACKER@'!B9:E28,4,FALSE),"")</f>
        <v/>
      </c>
      <c r="K9" s="162"/>
      <c r="L9" s="162"/>
    </row>
    <row r="10" spans="5:13" s="161" customFormat="1" ht="21" x14ac:dyDescent="0.35">
      <c r="E10" s="196" t="s">
        <v>291</v>
      </c>
      <c r="F10" s="197" t="str">
        <f>IF(VLOOKUP(E10,' FEES TRACKER@'!B29:E72,4,FALSE)&gt;0,VLOOKUP(E10,' FEES TRACKER@'!B10:C29,2,FALSE),"")</f>
        <v/>
      </c>
      <c r="G10" s="198" t="s">
        <v>336</v>
      </c>
      <c r="H10" s="199" t="s">
        <v>283</v>
      </c>
      <c r="I10" s="195" t="str">
        <f>IF(VLOOKUP(E10,' FEES TRACKER@'!B29:E72,4,FALSE)&gt;0,VLOOKUP(E10,' FEES TRACKER@'!B10:E29,4,FALSE),"")</f>
        <v/>
      </c>
      <c r="L10" s="162"/>
    </row>
    <row r="11" spans="5:13" s="161" customFormat="1" ht="21" x14ac:dyDescent="0.35">
      <c r="E11" s="196" t="s">
        <v>292</v>
      </c>
      <c r="F11" s="197" t="str">
        <f>IF(VLOOKUP(E11,' FEES TRACKER@'!B30:E73,4,FALSE)&gt;0,VLOOKUP(E11,' FEES TRACKER@'!B11:C30,2,FALSE),"")</f>
        <v/>
      </c>
      <c r="G11" s="198" t="s">
        <v>336</v>
      </c>
      <c r="H11" s="199" t="s">
        <v>283</v>
      </c>
      <c r="I11" s="195" t="str">
        <f>IF(VLOOKUP(E11,' FEES TRACKER@'!B30:E73,4,FALSE)&gt;0,VLOOKUP(E11,' FEES TRACKER@'!B11:E30,4,FALSE),"")</f>
        <v/>
      </c>
      <c r="J11" s="171"/>
      <c r="K11" s="162"/>
      <c r="L11" s="162"/>
      <c r="M11" s="162"/>
    </row>
    <row r="12" spans="5:13" s="161" customFormat="1" ht="21" x14ac:dyDescent="0.35">
      <c r="E12" s="196" t="s">
        <v>293</v>
      </c>
      <c r="F12" s="197" t="str">
        <f>IF(VLOOKUP(E12,' FEES TRACKER@'!B31:E74,4,FALSE)&gt;0,VLOOKUP(E12,' FEES TRACKER@'!B12:C31,2,FALSE),"")</f>
        <v>Nancy  R. Williams</v>
      </c>
      <c r="G12" s="198" t="s">
        <v>336</v>
      </c>
      <c r="H12" s="199" t="s">
        <v>283</v>
      </c>
      <c r="I12" s="195">
        <f>IF(VLOOKUP(E12,' FEES TRACKER@'!B31:E74,4,FALSE)&gt;0,VLOOKUP(E12,' FEES TRACKER@'!B12:E31,4,FALSE),"")</f>
        <v>1600</v>
      </c>
      <c r="J12" s="162"/>
      <c r="K12" s="162"/>
      <c r="L12" s="162"/>
    </row>
    <row r="13" spans="5:13" s="161" customFormat="1" ht="21" x14ac:dyDescent="0.35">
      <c r="E13" s="196" t="s">
        <v>294</v>
      </c>
      <c r="F13" s="197" t="str">
        <f>IF(VLOOKUP(E13,' FEES TRACKER@'!B32:E75,4,FALSE)&gt;0,VLOOKUP(E13,' FEES TRACKER@'!B13:C32,2,FALSE),"")</f>
        <v/>
      </c>
      <c r="G13" s="198" t="s">
        <v>336</v>
      </c>
      <c r="H13" s="199" t="s">
        <v>283</v>
      </c>
      <c r="I13" s="195" t="str">
        <f>IF(VLOOKUP(E13,' FEES TRACKER@'!B32:E75,4,FALSE)&gt;0,VLOOKUP(E13,' FEES TRACKER@'!B13:E32,4,FALSE),"")</f>
        <v/>
      </c>
      <c r="L13" s="162"/>
    </row>
    <row r="14" spans="5:13" s="161" customFormat="1" ht="21" x14ac:dyDescent="0.35">
      <c r="E14" s="196" t="s">
        <v>295</v>
      </c>
      <c r="F14" s="197" t="str">
        <f>IF(VLOOKUP(E14,' FEES TRACKER@'!B33:E76,4,FALSE)&gt;0,VLOOKUP(E14,' FEES TRACKER@'!B14:C33,2,FALSE),"")</f>
        <v>Fatmata N.Bangura</v>
      </c>
      <c r="G14" s="198" t="s">
        <v>336</v>
      </c>
      <c r="H14" s="199" t="s">
        <v>283</v>
      </c>
      <c r="I14" s="195">
        <f>IF(VLOOKUP(E14,' FEES TRACKER@'!B33:E76,4,FALSE)&gt;0,VLOOKUP(E14,' FEES TRACKER@'!B14:E33,4,FALSE),"")</f>
        <v>2600</v>
      </c>
      <c r="L14" s="162"/>
    </row>
    <row r="15" spans="5:13" s="161" customFormat="1" ht="21" x14ac:dyDescent="0.35">
      <c r="E15" s="196" t="s">
        <v>296</v>
      </c>
      <c r="F15" s="197" t="str">
        <f>IF(VLOOKUP(E15,' FEES TRACKER@'!B34:E77,4,FALSE)&gt;0,VLOOKUP(E15,' FEES TRACKER@'!B15:C34,2,FALSE),"")</f>
        <v/>
      </c>
      <c r="G15" s="198" t="s">
        <v>336</v>
      </c>
      <c r="H15" s="199" t="s">
        <v>283</v>
      </c>
      <c r="I15" s="195" t="str">
        <f>IF(VLOOKUP(E15,' FEES TRACKER@'!B34:E77,4,FALSE)&gt;0,VLOOKUP(E15,' FEES TRACKER@'!B15:E34,4,FALSE),"")</f>
        <v/>
      </c>
      <c r="L15" s="162"/>
    </row>
    <row r="16" spans="5:13" s="161" customFormat="1" ht="21" x14ac:dyDescent="0.35">
      <c r="E16" s="196" t="s">
        <v>297</v>
      </c>
      <c r="F16" s="197" t="str">
        <f>IF(VLOOKUP(E16,' FEES TRACKER@'!B35:E78,4,FALSE)&gt;0,VLOOKUP(E16,' FEES TRACKER@'!B16:C35,2,FALSE),"")</f>
        <v>Alenka Coulter</v>
      </c>
      <c r="G16" s="198" t="s">
        <v>336</v>
      </c>
      <c r="H16" s="199" t="s">
        <v>283</v>
      </c>
      <c r="I16" s="195">
        <f>IF(VLOOKUP(E16,' FEES TRACKER@'!B35:E78,4,FALSE)&gt;0,VLOOKUP(E16,' FEES TRACKER@'!B16:E35,4,FALSE),"")</f>
        <v>800</v>
      </c>
      <c r="L16" s="162"/>
    </row>
    <row r="17" spans="5:13" s="161" customFormat="1" ht="21" x14ac:dyDescent="0.35">
      <c r="E17" s="196" t="s">
        <v>298</v>
      </c>
      <c r="F17" s="197" t="str">
        <f>IF(VLOOKUP(E17,' FEES TRACKER@'!B36:E79,4,FALSE)&gt;0,VLOOKUP(E17,' FEES TRACKER@'!B17:C36,2,FALSE),"")</f>
        <v>Alima T Amara</v>
      </c>
      <c r="G17" s="198" t="s">
        <v>336</v>
      </c>
      <c r="H17" s="199" t="s">
        <v>283</v>
      </c>
      <c r="I17" s="195">
        <f>IF(VLOOKUP(E17,' FEES TRACKER@'!B36:E79,4,FALSE)&gt;0,VLOOKUP(E17,' FEES TRACKER@'!B17:E36,4,FALSE),"")</f>
        <v>600</v>
      </c>
      <c r="L17" s="162"/>
    </row>
    <row r="18" spans="5:13" s="161" customFormat="1" ht="21" x14ac:dyDescent="0.35">
      <c r="E18" s="196" t="s">
        <v>299</v>
      </c>
      <c r="F18" s="197" t="str">
        <f>IF(VLOOKUP(E18,' FEES TRACKER@'!B37:E80,4,FALSE)&gt;0,VLOOKUP(E18,' FEES TRACKER@'!B18:C37,2,FALSE),"")</f>
        <v/>
      </c>
      <c r="G18" s="198" t="s">
        <v>336</v>
      </c>
      <c r="H18" s="199" t="s">
        <v>283</v>
      </c>
      <c r="I18" s="195" t="str">
        <f>IF(VLOOKUP(E18,' FEES TRACKER@'!B37:E80,4,FALSE)&gt;0,VLOOKUP(E18,' FEES TRACKER@'!B18:E37,4,FALSE),"")</f>
        <v/>
      </c>
      <c r="L18" s="162"/>
    </row>
    <row r="19" spans="5:13" s="161" customFormat="1" ht="21" x14ac:dyDescent="0.35">
      <c r="E19" s="196" t="s">
        <v>300</v>
      </c>
      <c r="F19" s="197" t="str">
        <f>IF(VLOOKUP(E19,' FEES TRACKER@'!B38:E81,4,FALSE)&gt;0,VLOOKUP(E19,' FEES TRACKER@'!B19:C38,2,FALSE),"")</f>
        <v>Emmanuella Kabba</v>
      </c>
      <c r="G19" s="198" t="s">
        <v>336</v>
      </c>
      <c r="H19" s="199" t="s">
        <v>283</v>
      </c>
      <c r="I19" s="195">
        <f>IF(VLOOKUP(E19,' FEES TRACKER@'!B38:E81,4,FALSE)&gt;0,VLOOKUP(E19,' FEES TRACKER@'!B19:E38,4,FALSE),"")</f>
        <v>2600</v>
      </c>
      <c r="L19" s="162"/>
    </row>
    <row r="20" spans="5:13" s="161" customFormat="1" ht="21" x14ac:dyDescent="0.35">
      <c r="E20" s="196" t="s">
        <v>301</v>
      </c>
      <c r="F20" s="197" t="str">
        <f>IF(VLOOKUP(E20,' FEES TRACKER@'!B39:E82,4,FALSE)&gt;0,VLOOKUP(E20,' FEES TRACKER@'!B20:C39,2,FALSE),"")</f>
        <v>Mamie Dio Dio Sane</v>
      </c>
      <c r="G20" s="198" t="s">
        <v>336</v>
      </c>
      <c r="H20" s="199" t="s">
        <v>283</v>
      </c>
      <c r="I20" s="195">
        <f>IF(VLOOKUP(E20,' FEES TRACKER@'!B39:E82,4,FALSE)&gt;0,VLOOKUP(E20,' FEES TRACKER@'!B20:E39,4,FALSE),"")</f>
        <v>1500</v>
      </c>
      <c r="L20" s="162"/>
    </row>
    <row r="21" spans="5:13" s="161" customFormat="1" ht="21" x14ac:dyDescent="0.35">
      <c r="E21" s="196" t="s">
        <v>302</v>
      </c>
      <c r="F21" s="197" t="str">
        <f>IF(VLOOKUP(E21,' FEES TRACKER@'!B40:E83,4,FALSE)&gt;0,VLOOKUP(E21,' FEES TRACKER@'!B21:C40,2,FALSE),"")</f>
        <v/>
      </c>
      <c r="G21" s="198" t="s">
        <v>336</v>
      </c>
      <c r="H21" s="199" t="s">
        <v>283</v>
      </c>
      <c r="I21" s="195" t="str">
        <f>IF(VLOOKUP(E21,' FEES TRACKER@'!B40:E83,4,FALSE)&gt;0,VLOOKUP(E21,' FEES TRACKER@'!B21:E40,4,FALSE),"")</f>
        <v/>
      </c>
      <c r="L21" s="162"/>
    </row>
    <row r="22" spans="5:13" s="161" customFormat="1" ht="21" x14ac:dyDescent="0.35">
      <c r="E22" s="196" t="s">
        <v>303</v>
      </c>
      <c r="F22" s="197" t="str">
        <f>IF(VLOOKUP(E22,' FEES TRACKER@'!B41:E84,4,FALSE)&gt;0,VLOOKUP(E22,' FEES TRACKER@'!B22:C41,2,FALSE),"")</f>
        <v/>
      </c>
      <c r="G22" s="198" t="s">
        <v>336</v>
      </c>
      <c r="H22" s="199" t="s">
        <v>283</v>
      </c>
      <c r="I22" s="195" t="str">
        <f>IF(VLOOKUP(E22,' FEES TRACKER@'!B41:E84,4,FALSE)&gt;0,VLOOKUP(E22,' FEES TRACKER@'!B22:E41,4,FALSE),"")</f>
        <v/>
      </c>
      <c r="L22" s="162"/>
    </row>
    <row r="23" spans="5:13" s="161" customFormat="1" ht="21" x14ac:dyDescent="0.35">
      <c r="E23" s="196" t="s">
        <v>304</v>
      </c>
      <c r="F23" s="197" t="str">
        <f>IF(VLOOKUP(E23,' FEES TRACKER@'!B42:E85,4,FALSE)&gt;0,VLOOKUP(E23,' FEES TRACKER@'!B23:C42,2,FALSE),"")</f>
        <v>Joseph Lamboi</v>
      </c>
      <c r="G23" s="198" t="s">
        <v>336</v>
      </c>
      <c r="H23" s="199" t="s">
        <v>283</v>
      </c>
      <c r="I23" s="195">
        <f>IF(VLOOKUP(E23,' FEES TRACKER@'!B42:E85,4,FALSE)&gt;0,VLOOKUP(E23,' FEES TRACKER@'!B23:E42,4,FALSE),"")</f>
        <v>2600</v>
      </c>
      <c r="L23" s="162"/>
    </row>
    <row r="24" spans="5:13" s="161" customFormat="1" ht="21" x14ac:dyDescent="0.35">
      <c r="E24" s="196" t="s">
        <v>305</v>
      </c>
      <c r="F24" s="197" t="str">
        <f>IF(VLOOKUP(E24,' FEES TRACKER@'!B43:E86,4,FALSE)&gt;0,VLOOKUP(E24,' FEES TRACKER@'!B24:C43,2,FALSE),"")</f>
        <v/>
      </c>
      <c r="G24" s="198" t="s">
        <v>336</v>
      </c>
      <c r="H24" s="199" t="s">
        <v>283</v>
      </c>
      <c r="I24" s="195" t="str">
        <f>IF(VLOOKUP(E24,' FEES TRACKER@'!B43:E86,4,FALSE)&gt;0,VLOOKUP(E24,' FEES TRACKER@'!B24:E43,4,FALSE),"")</f>
        <v/>
      </c>
      <c r="L24" s="162"/>
    </row>
    <row r="25" spans="5:13" s="161" customFormat="1" ht="21" x14ac:dyDescent="0.35">
      <c r="E25" s="196" t="s">
        <v>306</v>
      </c>
      <c r="F25" s="197" t="str">
        <f>IF(VLOOKUP(E25,' FEES TRACKER@'!B44:E87,4,FALSE)&gt;0,VLOOKUP(E25,' FEES TRACKER@'!B25:C44,2,FALSE),"")</f>
        <v>Esther Sia Bockarie</v>
      </c>
      <c r="G25" s="198" t="s">
        <v>336</v>
      </c>
      <c r="H25" s="199" t="s">
        <v>283</v>
      </c>
      <c r="I25" s="195">
        <f>IF(VLOOKUP(E25,' FEES TRACKER@'!B44:E87,4,FALSE)&gt;0,VLOOKUP(E25,' FEES TRACKER@'!B25:E44,4,FALSE),"")</f>
        <v>600</v>
      </c>
      <c r="L25" s="162"/>
    </row>
    <row r="26" spans="5:13" s="161" customFormat="1" ht="21" x14ac:dyDescent="0.35">
      <c r="E26" s="196" t="s">
        <v>307</v>
      </c>
      <c r="F26" s="197" t="str">
        <f>IF(VLOOKUP(E26,' FEES TRACKER@'!B45:E88,4,FALSE)&gt;0,VLOOKUP(E26,' FEES TRACKER@'!B25:C45,2,FALSE),"")</f>
        <v>Daniel Cudjoe</v>
      </c>
      <c r="G26" s="198" t="s">
        <v>336</v>
      </c>
      <c r="H26" s="199" t="s">
        <v>283</v>
      </c>
      <c r="I26" s="195">
        <f>IF(VLOOKUP(E26,' FEES TRACKER@'!B45:E88,4,FALSE)&gt;0,VLOOKUP(E26,' FEES TRACKER@'!B25:E45,4,FALSE),"")</f>
        <v>1300</v>
      </c>
      <c r="L26" s="162"/>
    </row>
    <row r="27" spans="5:13" s="161" customFormat="1" ht="21" x14ac:dyDescent="0.35">
      <c r="E27" s="196" t="s">
        <v>308</v>
      </c>
      <c r="F27" s="197" t="str">
        <f>IF(VLOOKUP(E27,' FEES TRACKER@'!B46:E89,4,FALSE)&gt;0,VLOOKUP(E27,' FEES TRACKER@'!B26:C46,2,FALSE),"")</f>
        <v>Kadiatu S Lamin</v>
      </c>
      <c r="G27" s="198" t="s">
        <v>336</v>
      </c>
      <c r="H27" s="199" t="s">
        <v>283</v>
      </c>
      <c r="I27" s="195">
        <f>IF(VLOOKUP(E27,' FEES TRACKER@'!B46:E89,4,FALSE)&gt;0,VLOOKUP(E27,' FEES TRACKER@'!B26:E46,4,FALSE),"")</f>
        <v>2600</v>
      </c>
      <c r="L27" s="162"/>
    </row>
    <row r="28" spans="5:13" s="161" customFormat="1" ht="21" x14ac:dyDescent="0.35">
      <c r="E28" s="196" t="s">
        <v>309</v>
      </c>
      <c r="F28" s="197" t="str">
        <f>IF(VLOOKUP(E28,' FEES TRACKER@'!B47:E90,4,FALSE)&gt;0,VLOOKUP(E28,' FEES TRACKER@'!B27:C47,2,FALSE),"")</f>
        <v>Anthony Aki Bo-Betts</v>
      </c>
      <c r="G28" s="198" t="s">
        <v>336</v>
      </c>
      <c r="H28" s="199" t="s">
        <v>283</v>
      </c>
      <c r="I28" s="195">
        <f>IF(VLOOKUP(E28,' FEES TRACKER@'!B47:E90,4,FALSE)&gt;0,VLOOKUP(E28,' FEES TRACKER@'!B27:E47,4,FALSE),"")</f>
        <v>2600</v>
      </c>
      <c r="L28" s="162"/>
    </row>
    <row r="29" spans="5:13" s="161" customFormat="1" ht="21" x14ac:dyDescent="0.35">
      <c r="E29" s="196" t="s">
        <v>310</v>
      </c>
      <c r="F29" s="197" t="str">
        <f>IF(VLOOKUP(E29,' FEES TRACKER@'!B48:E91,4,FALSE)&gt;0,VLOOKUP(E29,' FEES TRACKER@'!B28:C48,2,FALSE),"")</f>
        <v/>
      </c>
      <c r="G29" s="198" t="s">
        <v>336</v>
      </c>
      <c r="H29" s="199" t="s">
        <v>283</v>
      </c>
      <c r="I29" s="195" t="str">
        <f>IF(VLOOKUP(E29,' FEES TRACKER@'!B48:E91,4,FALSE)&gt;0,VLOOKUP(E29,' FEES TRACKER@'!B28:E48,4,FALSE),"")</f>
        <v/>
      </c>
      <c r="L29" s="162"/>
    </row>
    <row r="30" spans="5:13" s="161" customFormat="1" ht="21" x14ac:dyDescent="0.35">
      <c r="E30" s="196" t="s">
        <v>311</v>
      </c>
      <c r="F30" s="197" t="str">
        <f>IF(VLOOKUP(E30,' FEES TRACKER@'!B49:E92,4,FALSE)&gt;0,VLOOKUP(E30,' FEES TRACKER@'!B29:C49,2,FALSE),"")</f>
        <v/>
      </c>
      <c r="G30" s="198" t="s">
        <v>336</v>
      </c>
      <c r="H30" s="199" t="s">
        <v>283</v>
      </c>
      <c r="I30" s="195" t="str">
        <f>IF(VLOOKUP(E30,' FEES TRACKER@'!B49:E92,4,FALSE)&gt;0,VLOOKUP(E30,' FEES TRACKER@'!B29:E49,4,FALSE),"")</f>
        <v/>
      </c>
      <c r="L30" s="162"/>
    </row>
    <row r="31" spans="5:13" s="161" customFormat="1" ht="18" customHeight="1" x14ac:dyDescent="0.35">
      <c r="E31" s="196" t="s">
        <v>312</v>
      </c>
      <c r="F31" s="197" t="str">
        <f>IF(VLOOKUP(E31,' FEES TRACKER@'!B50:E93,4,FALSE)&gt;0,VLOOKUP(E31,' FEES TRACKER@'!B30:C50,2,FALSE),"")</f>
        <v>Esther Deborah Kamara</v>
      </c>
      <c r="G31" s="198" t="s">
        <v>336</v>
      </c>
      <c r="H31" s="199" t="s">
        <v>283</v>
      </c>
      <c r="I31" s="195">
        <f>IF(VLOOKUP(E31,' FEES TRACKER@'!B50:E93,4,FALSE)&gt;0,VLOOKUP(E31,' FEES TRACKER@'!B30:E50,4,FALSE),"")</f>
        <v>600</v>
      </c>
      <c r="L31" s="162"/>
      <c r="M31" s="162"/>
    </row>
    <row r="32" spans="5:13" s="161" customFormat="1" ht="18" customHeight="1" x14ac:dyDescent="0.35">
      <c r="E32" s="196" t="s">
        <v>313</v>
      </c>
      <c r="F32" s="197" t="str">
        <f>IF(VLOOKUP(E32,' FEES TRACKER@'!B51:E94,4,FALSE)&gt;0,VLOOKUP(E32,' FEES TRACKER@'!B31:C51,2,FALSE),"")</f>
        <v>Bockarie Mohamed Fofanah</v>
      </c>
      <c r="G32" s="198" t="s">
        <v>336</v>
      </c>
      <c r="H32" s="199" t="s">
        <v>283</v>
      </c>
      <c r="I32" s="195">
        <f>IF(VLOOKUP(E32,' FEES TRACKER@'!B51:E94,4,FALSE)&gt;0,VLOOKUP(E32,' FEES TRACKER@'!B31:E51,4,FALSE),"")</f>
        <v>600</v>
      </c>
      <c r="L32" s="162"/>
    </row>
    <row r="33" spans="5:14" s="161" customFormat="1" ht="18" customHeight="1" x14ac:dyDescent="0.35">
      <c r="E33" s="196" t="s">
        <v>314</v>
      </c>
      <c r="F33" s="197" t="str">
        <f>IF(VLOOKUP(E33,' FEES TRACKER@'!B52:E95,4,FALSE)&gt;0,VLOOKUP(E33,' FEES TRACKER@'!B32:C52,2,FALSE),"")</f>
        <v/>
      </c>
      <c r="G33" s="198" t="s">
        <v>336</v>
      </c>
      <c r="H33" s="199" t="s">
        <v>283</v>
      </c>
      <c r="I33" s="195" t="str">
        <f>IF(VLOOKUP(E33,' FEES TRACKER@'!B52:E95,4,FALSE)&gt;0,VLOOKUP(E33,' FEES TRACKER@'!B32:E52,4,FALSE),"")</f>
        <v/>
      </c>
      <c r="L33" s="162"/>
      <c r="M33" s="162"/>
    </row>
    <row r="34" spans="5:14" s="161" customFormat="1" ht="21" x14ac:dyDescent="0.35">
      <c r="E34" s="196" t="s">
        <v>315</v>
      </c>
      <c r="F34" s="197" t="str">
        <f>IF(VLOOKUP(E34,' FEES TRACKER@'!B53:E96,4,FALSE)&gt;0,VLOOKUP(E34,' FEES TRACKER@'!B33:C53,2,FALSE),"")</f>
        <v/>
      </c>
      <c r="G34" s="198" t="s">
        <v>336</v>
      </c>
      <c r="H34" s="199" t="s">
        <v>283</v>
      </c>
      <c r="I34" s="195" t="str">
        <f>IF(VLOOKUP(E34,' FEES TRACKER@'!B53:E96,4,FALSE)&gt;0,VLOOKUP(E34,' FEES TRACKER@'!B33:E53,4,FALSE),"")</f>
        <v/>
      </c>
      <c r="L34" s="162"/>
      <c r="M34" s="162"/>
      <c r="N34" s="162"/>
    </row>
    <row r="35" spans="5:14" s="161" customFormat="1" ht="21" x14ac:dyDescent="0.35">
      <c r="E35" s="200" t="s">
        <v>316</v>
      </c>
      <c r="F35" s="197" t="str">
        <f>IF(VLOOKUP(E35,' FEES TRACKER@'!B54:E97,4,FALSE)&gt;0,VLOOKUP(E35,' FEES TRACKER@'!B34:C54,2,FALSE),"")</f>
        <v/>
      </c>
      <c r="G35" s="201" t="s">
        <v>336</v>
      </c>
      <c r="H35" s="202" t="s">
        <v>283</v>
      </c>
      <c r="I35" s="195" t="str">
        <f>IF(VLOOKUP(E35,' FEES TRACKER@'!B54:E97,4,FALSE)&gt;0,VLOOKUP(E35,' FEES TRACKER@'!B34:E54,4,FALSE),"")</f>
        <v/>
      </c>
      <c r="L35" s="162"/>
      <c r="M35" s="162"/>
      <c r="N35" s="162"/>
    </row>
    <row r="36" spans="5:14" s="161" customFormat="1" ht="21" x14ac:dyDescent="0.35">
      <c r="E36" s="200" t="s">
        <v>342</v>
      </c>
      <c r="F36" s="197" t="str">
        <f>IF(VLOOKUP(E36,' FEES TRACKER@'!B55:E98,4,FALSE)&gt;0,VLOOKUP(E36,' FEES TRACKER@'!B35:C55,2,FALSE),"")</f>
        <v>Abu Kamara</v>
      </c>
      <c r="G36" s="201" t="s">
        <v>336</v>
      </c>
      <c r="H36" s="202" t="s">
        <v>283</v>
      </c>
      <c r="I36" s="195">
        <f>IF(VLOOKUP(E36,' FEES TRACKER@'!B55:E98,4,FALSE)&gt;0,VLOOKUP(E36,' FEES TRACKER@'!B35:E55,4,FALSE),"")</f>
        <v>2600</v>
      </c>
      <c r="L36" s="162"/>
      <c r="M36" s="162"/>
    </row>
    <row r="37" spans="5:14" s="161" customFormat="1" ht="21" x14ac:dyDescent="0.35">
      <c r="E37" s="200" t="s">
        <v>343</v>
      </c>
      <c r="F37" s="197" t="str">
        <f>IF(VLOOKUP(E37,' FEES TRACKER@'!B56:E99,4,FALSE)&gt;0,VLOOKUP(E37,' FEES TRACKER@'!B36:C56,2,FALSE),"")</f>
        <v/>
      </c>
      <c r="G37" s="201" t="s">
        <v>336</v>
      </c>
      <c r="H37" s="202" t="s">
        <v>283</v>
      </c>
      <c r="I37" s="195" t="str">
        <f>IF(VLOOKUP(E37,' FEES TRACKER@'!B56:E99,4,FALSE)&gt;0,VLOOKUP(E37,' FEES TRACKER@'!B36:E56,4,FALSE),"")</f>
        <v/>
      </c>
      <c r="K37" s="162"/>
      <c r="L37" s="162"/>
      <c r="M37" s="162"/>
    </row>
    <row r="38" spans="5:14" s="161" customFormat="1" ht="21" x14ac:dyDescent="0.35">
      <c r="E38" s="200" t="s">
        <v>344</v>
      </c>
      <c r="F38" s="197" t="str">
        <f>IF(VLOOKUP(E38,' FEES TRACKER@'!B57:E100,4,FALSE)&gt;0,VLOOKUP(E38,' FEES TRACKER@'!B37:C57,2,FALSE),"")</f>
        <v/>
      </c>
      <c r="G38" s="201" t="s">
        <v>336</v>
      </c>
      <c r="H38" s="202" t="s">
        <v>283</v>
      </c>
      <c r="I38" s="195" t="str">
        <f>IF(VLOOKUP(E38,' FEES TRACKER@'!B57:E100,4,FALSE)&gt;0,VLOOKUP(E38,' FEES TRACKER@'!B37:E57,4,FALSE),"")</f>
        <v/>
      </c>
      <c r="L38" s="162"/>
      <c r="M38" s="162"/>
    </row>
    <row r="39" spans="5:14" s="161" customFormat="1" ht="21" x14ac:dyDescent="0.35">
      <c r="E39" s="200" t="s">
        <v>345</v>
      </c>
      <c r="F39" s="197" t="str">
        <f>IF(VLOOKUP(E39,' FEES TRACKER@'!B58:E101,4,FALSE)&gt;0,VLOOKUP(E39,' FEES TRACKER@'!B38:C58,2,FALSE),"")</f>
        <v>Aaron B Sesay</v>
      </c>
      <c r="G39" s="201" t="s">
        <v>336</v>
      </c>
      <c r="H39" s="202" t="s">
        <v>283</v>
      </c>
      <c r="I39" s="195">
        <f>IF(VLOOKUP(E39,' FEES TRACKER@'!B58:E101,4,FALSE)&gt;0,VLOOKUP(E39,' FEES TRACKER@'!B38:E58,4,FALSE),"")</f>
        <v>1100</v>
      </c>
      <c r="L39" s="162"/>
      <c r="N39" s="162"/>
    </row>
    <row r="40" spans="5:14" s="161" customFormat="1" ht="21" x14ac:dyDescent="0.35">
      <c r="E40" s="200" t="s">
        <v>346</v>
      </c>
      <c r="F40" s="197" t="str">
        <f>IF(VLOOKUP(E40,' FEES TRACKER@'!B59:E102,4,FALSE)&gt;0,VLOOKUP(E40,' FEES TRACKER@'!B39:C59,2,FALSE),"")</f>
        <v/>
      </c>
      <c r="G40" s="201" t="s">
        <v>336</v>
      </c>
      <c r="H40" s="202" t="s">
        <v>283</v>
      </c>
      <c r="I40" s="195" t="str">
        <f>IF(VLOOKUP(E40,' FEES TRACKER@'!B59:E102,4,FALSE)&gt;0,VLOOKUP(E40,' FEES TRACKER@'!B39:E59,4,FALSE),"")</f>
        <v/>
      </c>
      <c r="L40" s="162"/>
    </row>
    <row r="41" spans="5:14" s="161" customFormat="1" ht="21" x14ac:dyDescent="0.35">
      <c r="E41" s="200" t="s">
        <v>347</v>
      </c>
      <c r="F41" s="197" t="str">
        <f>IF(VLOOKUP(E41,' FEES TRACKER@'!B60:E103,4,FALSE)&gt;0,VLOOKUP(E41,' FEES TRACKER@'!B40:C60,2,FALSE),"")</f>
        <v>Lansana Emmanuel</v>
      </c>
      <c r="G41" s="201" t="s">
        <v>336</v>
      </c>
      <c r="H41" s="202" t="s">
        <v>283</v>
      </c>
      <c r="I41" s="195">
        <f>IF(VLOOKUP(E41,' FEES TRACKER@'!B60:E103,4,FALSE)&gt;0,VLOOKUP(E41,' FEES TRACKER@'!B40:E60,4,FALSE),"")</f>
        <v>1100</v>
      </c>
      <c r="L41" s="162"/>
    </row>
    <row r="42" spans="5:14" s="161" customFormat="1" ht="21" x14ac:dyDescent="0.35">
      <c r="E42" s="200" t="s">
        <v>348</v>
      </c>
      <c r="F42" s="197" t="str">
        <f>IF(VLOOKUP(E42,' FEES TRACKER@'!B61:E104,4,FALSE)&gt;0,VLOOKUP(E42,' FEES TRACKER@'!B41:C61,2,FALSE),"")</f>
        <v>Afsatu Jabe</v>
      </c>
      <c r="G42" s="201" t="s">
        <v>336</v>
      </c>
      <c r="H42" s="202" t="s">
        <v>283</v>
      </c>
      <c r="I42" s="195">
        <f>IF(VLOOKUP(E42,' FEES TRACKER@'!B61:E104,4,FALSE)&gt;0,VLOOKUP(E42,' FEES TRACKER@'!B41:E61,4,FALSE),"")</f>
        <v>2600</v>
      </c>
      <c r="L42" s="162"/>
    </row>
    <row r="43" spans="5:14" s="161" customFormat="1" ht="21" x14ac:dyDescent="0.35">
      <c r="E43" s="200" t="s">
        <v>349</v>
      </c>
      <c r="F43" s="197" t="str">
        <f>IF(VLOOKUP(E43,' FEES TRACKER@'!B62:E105,4,FALSE)&gt;0,VLOOKUP(E43,' FEES TRACKER@'!B42:C62,2,FALSE),"")</f>
        <v/>
      </c>
      <c r="G43" s="201" t="s">
        <v>336</v>
      </c>
      <c r="H43" s="202" t="s">
        <v>283</v>
      </c>
      <c r="I43" s="195" t="str">
        <f>IF(VLOOKUP(E43,' FEES TRACKER@'!B62:E105,4,FALSE)&gt;0,VLOOKUP(E43,' FEES TRACKER@'!B42:E62,4,FALSE),"")</f>
        <v/>
      </c>
      <c r="L43" s="162"/>
    </row>
    <row r="44" spans="5:14" s="161" customFormat="1" ht="21" x14ac:dyDescent="0.35">
      <c r="E44" s="200" t="s">
        <v>350</v>
      </c>
      <c r="F44" s="197" t="str">
        <f>IF(VLOOKUP(E44,' FEES TRACKER@'!B63:E106,4,FALSE)&gt;0,VLOOKUP(E44,' FEES TRACKER@'!B43:C63,2,FALSE),"")</f>
        <v/>
      </c>
      <c r="G44" s="201" t="s">
        <v>336</v>
      </c>
      <c r="H44" s="202" t="s">
        <v>283</v>
      </c>
      <c r="I44" s="195" t="str">
        <f>IF(VLOOKUP(E44,' FEES TRACKER@'!B63:E106,4,FALSE)&gt;0,VLOOKUP(E44,' FEES TRACKER@'!B43:E63,4,FALSE),"")</f>
        <v/>
      </c>
      <c r="L44" s="162"/>
    </row>
    <row r="45" spans="5:14" s="161" customFormat="1" ht="21" x14ac:dyDescent="0.35">
      <c r="E45" s="200" t="s">
        <v>351</v>
      </c>
      <c r="F45" s="197" t="str">
        <f>IF(VLOOKUP(E45,' FEES TRACKER@'!B64:E107,4,FALSE)&gt;0,VLOOKUP(E45,' FEES TRACKER@'!B44:C64,2,FALSE),"")</f>
        <v>Hassanatu M Koroma</v>
      </c>
      <c r="G45" s="201" t="s">
        <v>336</v>
      </c>
      <c r="H45" s="202" t="s">
        <v>283</v>
      </c>
      <c r="I45" s="195">
        <f>IF(VLOOKUP(E45,' FEES TRACKER@'!B64:E107,4,FALSE)&gt;0,VLOOKUP(E45,' FEES TRACKER@'!B44:E64,4,FALSE),"")</f>
        <v>1000</v>
      </c>
      <c r="L45" s="162"/>
    </row>
    <row r="46" spans="5:14" s="161" customFormat="1" ht="21" x14ac:dyDescent="0.35">
      <c r="E46" s="200" t="s">
        <v>352</v>
      </c>
      <c r="F46" s="197" t="str">
        <f>IF(VLOOKUP(E46,' FEES TRACKER@'!B65:E108,4,FALSE)&gt;0,VLOOKUP(E46,' FEES TRACKER@'!B45:C65,2,FALSE),"")</f>
        <v/>
      </c>
      <c r="G46" s="201" t="s">
        <v>336</v>
      </c>
      <c r="H46" s="202" t="s">
        <v>283</v>
      </c>
      <c r="I46" s="195" t="str">
        <f>IF(VLOOKUP(E46,' FEES TRACKER@'!B65:E108,4,FALSE)&gt;0,VLOOKUP(E46,' FEES TRACKER@'!B45:E65,4,FALSE),"")</f>
        <v/>
      </c>
      <c r="L46" s="162"/>
    </row>
    <row r="47" spans="5:14" s="161" customFormat="1" ht="21" x14ac:dyDescent="0.35">
      <c r="E47" s="200" t="s">
        <v>353</v>
      </c>
      <c r="F47" s="197" t="str">
        <f>IF(VLOOKUP(E47,' FEES TRACKER@'!B66:E109,4,FALSE)&gt;0,VLOOKUP(E47,' FEES TRACKER@'!B46:C66,2,FALSE),"")</f>
        <v/>
      </c>
      <c r="G47" s="201" t="s">
        <v>336</v>
      </c>
      <c r="H47" s="202" t="s">
        <v>283</v>
      </c>
      <c r="I47" s="195" t="str">
        <f>IF(VLOOKUP(E47,' FEES TRACKER@'!B66:E109,4,FALSE)&gt;0,VLOOKUP(E47,' FEES TRACKER@'!B46:E66,4,FALSE),"")</f>
        <v/>
      </c>
      <c r="L47" s="162"/>
    </row>
    <row r="48" spans="5:14" s="161" customFormat="1" ht="21" x14ac:dyDescent="0.35">
      <c r="E48" s="200" t="s">
        <v>354</v>
      </c>
      <c r="F48" s="197" t="str">
        <f>IF(VLOOKUP(E48,' FEES TRACKER@'!B67:E110,4,FALSE)&gt;0,VLOOKUP(E48,' FEES TRACKER@'!B47:C67,2,FALSE),"")</f>
        <v>Fatmata Mahai Saccoh</v>
      </c>
      <c r="G48" s="201" t="s">
        <v>336</v>
      </c>
      <c r="H48" s="202" t="s">
        <v>283</v>
      </c>
      <c r="I48" s="195">
        <f>IF(VLOOKUP(E48,' FEES TRACKER@'!B67:E110,4,FALSE)&gt;0,VLOOKUP(E48,' FEES TRACKER@'!B47:E67,4,FALSE),"")</f>
        <v>2600</v>
      </c>
      <c r="L48" s="162"/>
    </row>
    <row r="49" spans="5:13" s="161" customFormat="1" ht="21" x14ac:dyDescent="0.35">
      <c r="E49" s="200" t="s">
        <v>355</v>
      </c>
      <c r="F49" s="197" t="str">
        <f>IF(VLOOKUP(E49,' FEES TRACKER@'!B68:E111,4,FALSE)&gt;0,VLOOKUP(E49,' FEES TRACKER@'!B48:C68,2,FALSE),"")</f>
        <v>Kalilsha  M. Koroma</v>
      </c>
      <c r="G49" s="201" t="s">
        <v>336</v>
      </c>
      <c r="H49" s="202" t="s">
        <v>283</v>
      </c>
      <c r="I49" s="195">
        <f>IF(VLOOKUP(E49,' FEES TRACKER@'!B68:E111,4,FALSE)&gt;0,VLOOKUP(E49,' FEES TRACKER@'!B48:E68,4,FALSE),"")</f>
        <v>2600</v>
      </c>
      <c r="L49" s="162"/>
    </row>
    <row r="50" spans="5:13" ht="21" x14ac:dyDescent="0.35">
      <c r="E50" s="203" t="s">
        <v>356</v>
      </c>
      <c r="F50" s="204" t="str">
        <f>IF(VLOOKUP(E50,' FEES TRACKER@'!B69:E112,4,FALSE)&gt;0,VLOOKUP(E50,' FEES TRACKER@'!B49:C69,2,FALSE),"")</f>
        <v>Theresa E.Mattia</v>
      </c>
      <c r="G50" s="198" t="s">
        <v>336</v>
      </c>
      <c r="H50" s="205" t="s">
        <v>283</v>
      </c>
      <c r="I50" s="195">
        <f>IF(VLOOKUP(E50,' FEES TRACKER@'!B69:E112,4,FALSE)&gt;0,VLOOKUP(E50,' FEES TRACKER@'!B49:E69,4,FALSE),"")</f>
        <v>1100</v>
      </c>
      <c r="L50" s="206"/>
      <c r="M50" s="180"/>
    </row>
    <row r="51" spans="5:13" ht="30.75" thickBot="1" x14ac:dyDescent="0.7">
      <c r="E51" s="207" t="s">
        <v>284</v>
      </c>
      <c r="F51" s="208"/>
      <c r="G51" s="209"/>
      <c r="H51" s="207"/>
      <c r="I51" s="210">
        <f>SUM(I7:I50)</f>
        <v>35900</v>
      </c>
    </row>
    <row r="52" spans="5:13" ht="15.75" thickTop="1" x14ac:dyDescent="0.25">
      <c r="H52" s="176"/>
    </row>
  </sheetData>
  <mergeCells count="2">
    <mergeCell ref="E2:I2"/>
    <mergeCell ref="E3:I3"/>
  </mergeCells>
  <pageMargins left="0.7" right="0.7" top="0.75" bottom="0.75" header="0.3" footer="0.3"/>
  <pageSetup scale="2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M79"/>
  <sheetViews>
    <sheetView workbookViewId="0">
      <pane ySplit="4" topLeftCell="A5" activePane="bottomLeft" state="frozen"/>
      <selection pane="bottomLeft" activeCell="F84" sqref="F84"/>
    </sheetView>
  </sheetViews>
  <sheetFormatPr defaultRowHeight="15" x14ac:dyDescent="0.25"/>
  <cols>
    <col min="1" max="4" width="9.140625" style="404"/>
    <col min="5" max="5" width="13.85546875" style="404" customWidth="1"/>
    <col min="6" max="6" width="34.7109375" style="404" customWidth="1"/>
    <col min="7" max="7" width="13.28515625" style="430" customWidth="1"/>
    <col min="8" max="8" width="20" style="430" customWidth="1"/>
    <col min="9" max="9" width="19.7109375" style="404" customWidth="1"/>
    <col min="10" max="16384" width="9.140625" style="404"/>
  </cols>
  <sheetData>
    <row r="1" spans="5:13" ht="15.75" thickTop="1" x14ac:dyDescent="0.25">
      <c r="E1" s="405"/>
      <c r="F1" s="406"/>
      <c r="G1" s="406"/>
      <c r="H1" s="406"/>
      <c r="I1" s="407"/>
    </row>
    <row r="2" spans="5:13" ht="36" x14ac:dyDescent="0.55000000000000004">
      <c r="E2" s="408" t="s">
        <v>633</v>
      </c>
      <c r="F2" s="409"/>
      <c r="G2" s="409"/>
      <c r="H2" s="409"/>
      <c r="I2" s="410"/>
    </row>
    <row r="3" spans="5:13" ht="34.5" thickBot="1" x14ac:dyDescent="0.55000000000000004">
      <c r="E3" s="411" t="s">
        <v>319</v>
      </c>
      <c r="F3" s="412"/>
      <c r="G3" s="412"/>
      <c r="H3" s="412"/>
      <c r="I3" s="413"/>
    </row>
    <row r="4" spans="5:13" s="432" customFormat="1" ht="20.25" thickTop="1" thickBot="1" x14ac:dyDescent="0.35">
      <c r="E4" s="433" t="s">
        <v>280</v>
      </c>
      <c r="F4" s="433" t="s">
        <v>271</v>
      </c>
      <c r="G4" s="433" t="s">
        <v>255</v>
      </c>
      <c r="H4" s="433" t="s">
        <v>281</v>
      </c>
      <c r="I4" s="434" t="s">
        <v>434</v>
      </c>
      <c r="K4" s="435"/>
    </row>
    <row r="5" spans="5:13" s="415" customFormat="1" ht="20.25" thickTop="1" thickBot="1" x14ac:dyDescent="0.35">
      <c r="E5" s="416"/>
      <c r="F5" s="417"/>
      <c r="G5" s="416"/>
      <c r="H5" s="417"/>
      <c r="I5" s="418"/>
    </row>
    <row r="6" spans="5:13" s="414" customFormat="1" ht="20.25" thickTop="1" thickBot="1" x14ac:dyDescent="0.35">
      <c r="E6" s="160"/>
      <c r="F6" s="419"/>
      <c r="G6" s="420" t="s">
        <v>337</v>
      </c>
      <c r="H6" s="419"/>
      <c r="I6" s="419" t="s">
        <v>262</v>
      </c>
    </row>
    <row r="7" spans="5:13" s="421" customFormat="1" ht="22.5" thickTop="1" thickBot="1" x14ac:dyDescent="0.4">
      <c r="E7" s="156"/>
      <c r="F7" s="156" t="s">
        <v>275</v>
      </c>
      <c r="G7" s="156"/>
      <c r="H7" s="156"/>
      <c r="I7" s="422"/>
    </row>
    <row r="8" spans="5:13" s="421" customFormat="1" ht="21.75" thickTop="1" x14ac:dyDescent="0.35">
      <c r="E8" s="191" t="s">
        <v>287</v>
      </c>
      <c r="F8" s="423" t="str">
        <f>IF(VLOOKUP(E8,' FEES TRACKER@'!B74:E143,4,FALSE)&gt;0,VLOOKUP(E8,' FEES TRACKER@'!B74:C143,2,FALSE),"")</f>
        <v>Adamsay P Conteh</v>
      </c>
      <c r="G8" s="194" t="s">
        <v>337</v>
      </c>
      <c r="H8" s="424" t="s">
        <v>283</v>
      </c>
      <c r="I8" s="195">
        <f>IF(VLOOKUP(E8,' FEES TRACKER@'!B74:E143,4,FALSE)&gt;0,VLOOKUP(E8,' FEES TRACKER@'!B74:E143,4,FALSE),"")</f>
        <v>2600</v>
      </c>
    </row>
    <row r="9" spans="5:13" s="421" customFormat="1" ht="21" x14ac:dyDescent="0.35">
      <c r="E9" s="196" t="s">
        <v>289</v>
      </c>
      <c r="F9" s="423" t="str">
        <f>IF(VLOOKUP(E9,' FEES TRACKER@'!B75:E144,4,FALSE)&gt;0,VLOOKUP(E9,' FEES TRACKER@'!B75:C144,2,FALSE),"")</f>
        <v/>
      </c>
      <c r="G9" s="202" t="s">
        <v>337</v>
      </c>
      <c r="H9" s="424" t="s">
        <v>283</v>
      </c>
      <c r="I9" s="195" t="str">
        <f>IF(VLOOKUP(E9,' FEES TRACKER@'!B75:E144,4,FALSE)&gt;0,VLOOKUP(E9,' FEES TRACKER@'!B75:E144,4,FALSE),"")</f>
        <v/>
      </c>
    </row>
    <row r="10" spans="5:13" s="421" customFormat="1" ht="21" x14ac:dyDescent="0.35">
      <c r="E10" s="196" t="s">
        <v>290</v>
      </c>
      <c r="F10" s="423" t="str">
        <f>IF(VLOOKUP(E10,' FEES TRACKER@'!B76:E145,4,FALSE)&gt;0,VLOOKUP(E10,' FEES TRACKER@'!B76:C145,2,FALSE),"")</f>
        <v xml:space="preserve">Isaac Renekeh Summer </v>
      </c>
      <c r="G10" s="202" t="s">
        <v>337</v>
      </c>
      <c r="H10" s="424" t="s">
        <v>283</v>
      </c>
      <c r="I10" s="195">
        <f>IF(VLOOKUP(E10,' FEES TRACKER@'!B76:E145,4,FALSE)&gt;0,VLOOKUP(E10,' FEES TRACKER@'!B76:E145,4,FALSE),"")</f>
        <v>600</v>
      </c>
      <c r="K10" s="425"/>
      <c r="L10" s="425"/>
    </row>
    <row r="11" spans="5:13" s="421" customFormat="1" ht="21" x14ac:dyDescent="0.35">
      <c r="E11" s="196" t="s">
        <v>291</v>
      </c>
      <c r="F11" s="423" t="str">
        <f>IF(VLOOKUP(E11,' FEES TRACKER@'!B77:E146,4,FALSE)&gt;0,VLOOKUP(E11,' FEES TRACKER@'!B77:C146,2,FALSE),"")</f>
        <v>John Francis Kamara</v>
      </c>
      <c r="G11" s="202" t="s">
        <v>337</v>
      </c>
      <c r="H11" s="424" t="s">
        <v>283</v>
      </c>
      <c r="I11" s="195">
        <f>IF(VLOOKUP(E11,' FEES TRACKER@'!B77:E146,4,FALSE)&gt;0,VLOOKUP(E11,' FEES TRACKER@'!B77:E146,4,FALSE),"")</f>
        <v>2600</v>
      </c>
      <c r="L11" s="425"/>
    </row>
    <row r="12" spans="5:13" s="421" customFormat="1" ht="21" x14ac:dyDescent="0.35">
      <c r="E12" s="196" t="s">
        <v>292</v>
      </c>
      <c r="F12" s="423" t="str">
        <f>IF(VLOOKUP(E12,' FEES TRACKER@'!B78:E147,4,FALSE)&gt;0,VLOOKUP(E12,' FEES TRACKER@'!B78:C147,2,FALSE),"")</f>
        <v>Elijah E S Moussa</v>
      </c>
      <c r="G12" s="202" t="s">
        <v>337</v>
      </c>
      <c r="H12" s="424" t="s">
        <v>283</v>
      </c>
      <c r="I12" s="195">
        <f>IF(VLOOKUP(E12,' FEES TRACKER@'!B78:E147,4,FALSE)&gt;0,VLOOKUP(E12,' FEES TRACKER@'!B78:E147,4,FALSE),"")</f>
        <v>900</v>
      </c>
      <c r="J12" s="426"/>
      <c r="K12" s="425"/>
      <c r="L12" s="425"/>
      <c r="M12" s="425"/>
    </row>
    <row r="13" spans="5:13" s="421" customFormat="1" ht="21" x14ac:dyDescent="0.35">
      <c r="E13" s="196" t="s">
        <v>293</v>
      </c>
      <c r="F13" s="423" t="str">
        <f>IF(VLOOKUP(E13,' FEES TRACKER@'!B79:E148,4,FALSE)&gt;0,VLOOKUP(E13,' FEES TRACKER@'!B79:C148,2,FALSE),"")</f>
        <v/>
      </c>
      <c r="G13" s="202" t="s">
        <v>337</v>
      </c>
      <c r="H13" s="424" t="s">
        <v>283</v>
      </c>
      <c r="I13" s="195" t="str">
        <f>IF(VLOOKUP(E13,' FEES TRACKER@'!B79:E148,4,FALSE)&gt;0,VLOOKUP(E13,' FEES TRACKER@'!B79:E148,4,FALSE),"")</f>
        <v/>
      </c>
      <c r="J13" s="425"/>
      <c r="K13" s="425"/>
      <c r="L13" s="425"/>
    </row>
    <row r="14" spans="5:13" s="421" customFormat="1" ht="21" x14ac:dyDescent="0.35">
      <c r="E14" s="196" t="s">
        <v>294</v>
      </c>
      <c r="F14" s="423" t="str">
        <f>IF(VLOOKUP(E14,' FEES TRACKER@'!B80:E149,4,FALSE)&gt;0,VLOOKUP(E14,' FEES TRACKER@'!B80:C149,2,FALSE),"")</f>
        <v>Andy Lakoh</v>
      </c>
      <c r="G14" s="202" t="s">
        <v>337</v>
      </c>
      <c r="H14" s="424" t="s">
        <v>283</v>
      </c>
      <c r="I14" s="195">
        <f>IF(VLOOKUP(E14,' FEES TRACKER@'!B80:E149,4,FALSE)&gt;0,VLOOKUP(E14,' FEES TRACKER@'!B80:E149,4,FALSE),"")</f>
        <v>1000</v>
      </c>
      <c r="L14" s="425"/>
    </row>
    <row r="15" spans="5:13" s="421" customFormat="1" ht="21" x14ac:dyDescent="0.35">
      <c r="E15" s="196" t="s">
        <v>295</v>
      </c>
      <c r="F15" s="423" t="str">
        <f>IF(VLOOKUP(E15,' FEES TRACKER@'!B81:E150,4,FALSE)&gt;0,VLOOKUP(E15,' FEES TRACKER@'!B81:C150,2,FALSE),"")</f>
        <v/>
      </c>
      <c r="G15" s="202" t="s">
        <v>337</v>
      </c>
      <c r="H15" s="424" t="s">
        <v>283</v>
      </c>
      <c r="I15" s="195" t="str">
        <f>IF(VLOOKUP(E15,' FEES TRACKER@'!B81:E150,4,FALSE)&gt;0,VLOOKUP(E15,' FEES TRACKER@'!B81:E150,4,FALSE),"")</f>
        <v/>
      </c>
      <c r="L15" s="425"/>
    </row>
    <row r="16" spans="5:13" s="421" customFormat="1" ht="21" x14ac:dyDescent="0.35">
      <c r="E16" s="196" t="s">
        <v>296</v>
      </c>
      <c r="F16" s="423" t="str">
        <f>IF(VLOOKUP(E16,' FEES TRACKER@'!B82:E151,4,FALSE)&gt;0,VLOOKUP(E16,' FEES TRACKER@'!B82:C151,2,FALSE),"")</f>
        <v/>
      </c>
      <c r="G16" s="202" t="s">
        <v>337</v>
      </c>
      <c r="H16" s="424" t="s">
        <v>283</v>
      </c>
      <c r="I16" s="195" t="str">
        <f>IF(VLOOKUP(E16,' FEES TRACKER@'!B82:E151,4,FALSE)&gt;0,VLOOKUP(E16,' FEES TRACKER@'!B82:E151,4,FALSE),"")</f>
        <v/>
      </c>
      <c r="L16" s="425"/>
    </row>
    <row r="17" spans="5:12" s="421" customFormat="1" ht="21" x14ac:dyDescent="0.35">
      <c r="E17" s="196" t="s">
        <v>297</v>
      </c>
      <c r="F17" s="423" t="str">
        <f>IF(VLOOKUP(E17,' FEES TRACKER@'!B83:E152,4,FALSE)&gt;0,VLOOKUP(E17,' FEES TRACKER@'!B83:C152,2,FALSE),"")</f>
        <v>Abdul Samura</v>
      </c>
      <c r="G17" s="202" t="s">
        <v>337</v>
      </c>
      <c r="H17" s="424" t="s">
        <v>283</v>
      </c>
      <c r="I17" s="195">
        <f>IF(VLOOKUP(E17,' FEES TRACKER@'!B83:E152,4,FALSE)&gt;0,VLOOKUP(E17,' FEES TRACKER@'!B83:E152,4,FALSE),"")</f>
        <v>15</v>
      </c>
      <c r="L17" s="425"/>
    </row>
    <row r="18" spans="5:12" s="421" customFormat="1" ht="21" x14ac:dyDescent="0.35">
      <c r="E18" s="196" t="s">
        <v>298</v>
      </c>
      <c r="F18" s="423" t="str">
        <f>IF(VLOOKUP(E18,' FEES TRACKER@'!B84:E153,4,FALSE)&gt;0,VLOOKUP(E18,' FEES TRACKER@'!B84:C153,2,FALSE),"")</f>
        <v>Mary Florance Marah</v>
      </c>
      <c r="G18" s="202" t="s">
        <v>337</v>
      </c>
      <c r="H18" s="424" t="s">
        <v>283</v>
      </c>
      <c r="I18" s="195">
        <f>IF(VLOOKUP(E18,' FEES TRACKER@'!B84:E153,4,FALSE)&gt;0,VLOOKUP(E18,' FEES TRACKER@'!B84:E153,4,FALSE),"")</f>
        <v>200</v>
      </c>
      <c r="L18" s="425"/>
    </row>
    <row r="19" spans="5:12" s="421" customFormat="1" ht="21" x14ac:dyDescent="0.35">
      <c r="E19" s="196" t="s">
        <v>299</v>
      </c>
      <c r="F19" s="423" t="str">
        <f>IF(VLOOKUP(E19,' FEES TRACKER@'!B85:E154,4,FALSE)&gt;0,VLOOKUP(E19,' FEES TRACKER@'!B85:C154,2,FALSE),"")</f>
        <v>Lamin Gariy Conteh</v>
      </c>
      <c r="G19" s="202" t="s">
        <v>337</v>
      </c>
      <c r="H19" s="424" t="s">
        <v>283</v>
      </c>
      <c r="I19" s="195">
        <f>IF(VLOOKUP(E19,' FEES TRACKER@'!B85:E154,4,FALSE)&gt;0,VLOOKUP(E19,' FEES TRACKER@'!B85:E154,4,FALSE),"")</f>
        <v>1100</v>
      </c>
      <c r="L19" s="425"/>
    </row>
    <row r="20" spans="5:12" s="421" customFormat="1" ht="21" x14ac:dyDescent="0.35">
      <c r="E20" s="196" t="s">
        <v>300</v>
      </c>
      <c r="F20" s="423" t="str">
        <f>IF(VLOOKUP(E20,' FEES TRACKER@'!B86:E155,4,FALSE)&gt;0,VLOOKUP(E20,' FEES TRACKER@'!B86:C155,2,FALSE),"")</f>
        <v/>
      </c>
      <c r="G20" s="202" t="s">
        <v>337</v>
      </c>
      <c r="H20" s="424" t="s">
        <v>283</v>
      </c>
      <c r="I20" s="195" t="str">
        <f>IF(VLOOKUP(E20,' FEES TRACKER@'!B86:E155,4,FALSE)&gt;0,VLOOKUP(E20,' FEES TRACKER@'!B86:E155,4,FALSE),"")</f>
        <v/>
      </c>
      <c r="L20" s="425"/>
    </row>
    <row r="21" spans="5:12" s="421" customFormat="1" ht="21" x14ac:dyDescent="0.35">
      <c r="E21" s="196" t="s">
        <v>301</v>
      </c>
      <c r="F21" s="423" t="str">
        <f>IF(VLOOKUP(E21,' FEES TRACKER@'!B87:E156,4,FALSE)&gt;0,VLOOKUP(E21,' FEES TRACKER@'!B87:C156,2,FALSE),"")</f>
        <v/>
      </c>
      <c r="G21" s="202" t="s">
        <v>337</v>
      </c>
      <c r="H21" s="424" t="s">
        <v>283</v>
      </c>
      <c r="I21" s="195" t="str">
        <f>IF(VLOOKUP(E21,' FEES TRACKER@'!B87:E156,4,FALSE)&gt;0,VLOOKUP(E21,' FEES TRACKER@'!B87:E156,4,FALSE),"")</f>
        <v/>
      </c>
      <c r="L21" s="425"/>
    </row>
    <row r="22" spans="5:12" s="421" customFormat="1" ht="21" x14ac:dyDescent="0.35">
      <c r="E22" s="196" t="s">
        <v>302</v>
      </c>
      <c r="F22" s="423" t="str">
        <f>IF(VLOOKUP(E22,' FEES TRACKER@'!B88:E157,4,FALSE)&gt;0,VLOOKUP(E22,' FEES TRACKER@'!B88:C157,2,FALSE),"")</f>
        <v/>
      </c>
      <c r="G22" s="202" t="s">
        <v>337</v>
      </c>
      <c r="H22" s="424" t="s">
        <v>283</v>
      </c>
      <c r="I22" s="195" t="str">
        <f>IF(VLOOKUP(E22,' FEES TRACKER@'!B88:E157,4,FALSE)&gt;0,VLOOKUP(E22,' FEES TRACKER@'!B88:E157,4,FALSE),"")</f>
        <v/>
      </c>
      <c r="L22" s="425"/>
    </row>
    <row r="23" spans="5:12" s="421" customFormat="1" ht="21" x14ac:dyDescent="0.35">
      <c r="E23" s="196" t="s">
        <v>303</v>
      </c>
      <c r="F23" s="423" t="str">
        <f>IF(VLOOKUP(E23,' FEES TRACKER@'!B89:E158,4,FALSE)&gt;0,VLOOKUP(E23,' FEES TRACKER@'!B89:C158,2,FALSE),"")</f>
        <v/>
      </c>
      <c r="G23" s="202" t="s">
        <v>337</v>
      </c>
      <c r="H23" s="424" t="s">
        <v>283</v>
      </c>
      <c r="I23" s="195" t="str">
        <f>IF(VLOOKUP(E23,' FEES TRACKER@'!B89:E158,4,FALSE)&gt;0,VLOOKUP(E23,' FEES TRACKER@'!B89:E158,4,FALSE),"")</f>
        <v/>
      </c>
      <c r="L23" s="425"/>
    </row>
    <row r="24" spans="5:12" s="421" customFormat="1" ht="21" x14ac:dyDescent="0.35">
      <c r="E24" s="196" t="s">
        <v>304</v>
      </c>
      <c r="F24" s="423" t="str">
        <f>IF(VLOOKUP(E24,' FEES TRACKER@'!B90:E159,4,FALSE)&gt;0,VLOOKUP(E24,' FEES TRACKER@'!B90:C159,2,FALSE),"")</f>
        <v/>
      </c>
      <c r="G24" s="202" t="s">
        <v>337</v>
      </c>
      <c r="H24" s="424" t="s">
        <v>283</v>
      </c>
      <c r="I24" s="195" t="str">
        <f>IF(VLOOKUP(E24,' FEES TRACKER@'!B90:E159,4,FALSE)&gt;0,VLOOKUP(E24,' FEES TRACKER@'!B90:E159,4,FALSE),"")</f>
        <v/>
      </c>
      <c r="L24" s="425"/>
    </row>
    <row r="25" spans="5:12" s="421" customFormat="1" ht="21" x14ac:dyDescent="0.35">
      <c r="E25" s="196" t="s">
        <v>305</v>
      </c>
      <c r="F25" s="423" t="str">
        <f>IF(VLOOKUP(E25,' FEES TRACKER@'!B91:E160,4,FALSE)&gt;0,VLOOKUP(E25,' FEES TRACKER@'!B91:C160,2,FALSE),"")</f>
        <v/>
      </c>
      <c r="G25" s="202" t="s">
        <v>337</v>
      </c>
      <c r="H25" s="424" t="s">
        <v>283</v>
      </c>
      <c r="I25" s="195" t="str">
        <f>IF(VLOOKUP(E25,' FEES TRACKER@'!B91:E160,4,FALSE)&gt;0,VLOOKUP(E25,' FEES TRACKER@'!B91:E160,4,FALSE),"")</f>
        <v/>
      </c>
      <c r="L25" s="425"/>
    </row>
    <row r="26" spans="5:12" s="421" customFormat="1" ht="21" x14ac:dyDescent="0.35">
      <c r="E26" s="196" t="s">
        <v>306</v>
      </c>
      <c r="F26" s="423" t="str">
        <f>IF(VLOOKUP(E26,' FEES TRACKER@'!B92:E161,4,FALSE)&gt;0,VLOOKUP(E26,' FEES TRACKER@'!B92:C161,2,FALSE),"")</f>
        <v>Fatmata Bilal Kamara</v>
      </c>
      <c r="G26" s="202" t="s">
        <v>337</v>
      </c>
      <c r="H26" s="424" t="s">
        <v>283</v>
      </c>
      <c r="I26" s="195">
        <f>IF(VLOOKUP(E26,' FEES TRACKER@'!B92:E161,4,FALSE)&gt;0,VLOOKUP(E26,' FEES TRACKER@'!B92:E161,4,FALSE),"")</f>
        <v>600</v>
      </c>
      <c r="L26" s="425"/>
    </row>
    <row r="27" spans="5:12" s="421" customFormat="1" ht="21" x14ac:dyDescent="0.35">
      <c r="E27" s="196" t="s">
        <v>307</v>
      </c>
      <c r="F27" s="423" t="str">
        <f>IF(VLOOKUP(E27,' FEES TRACKER@'!B93:E162,4,FALSE)&gt;0,VLOOKUP(E27,' FEES TRACKER@'!B93:C162,2,FALSE),"")</f>
        <v/>
      </c>
      <c r="G27" s="202" t="s">
        <v>337</v>
      </c>
      <c r="H27" s="424" t="s">
        <v>283</v>
      </c>
      <c r="I27" s="195" t="str">
        <f>IF(VLOOKUP(E27,' FEES TRACKER@'!B93:E162,4,FALSE)&gt;0,VLOOKUP(E27,' FEES TRACKER@'!B93:E162,4,FALSE),"")</f>
        <v/>
      </c>
      <c r="L27" s="425"/>
    </row>
    <row r="28" spans="5:12" s="421" customFormat="1" ht="21" x14ac:dyDescent="0.35">
      <c r="E28" s="196" t="s">
        <v>308</v>
      </c>
      <c r="F28" s="423" t="str">
        <f>IF(VLOOKUP(E28,' FEES TRACKER@'!B94:E163,4,FALSE)&gt;0,VLOOKUP(E28,' FEES TRACKER@'!B94:C163,2,FALSE),"")</f>
        <v/>
      </c>
      <c r="G28" s="202" t="s">
        <v>337</v>
      </c>
      <c r="H28" s="424" t="s">
        <v>283</v>
      </c>
      <c r="I28" s="195" t="str">
        <f>IF(VLOOKUP(E28,' FEES TRACKER@'!B94:E163,4,FALSE)&gt;0,VLOOKUP(E28,' FEES TRACKER@'!B94:E163,4,FALSE),"")</f>
        <v/>
      </c>
      <c r="L28" s="425"/>
    </row>
    <row r="29" spans="5:12" s="421" customFormat="1" ht="21" x14ac:dyDescent="0.35">
      <c r="E29" s="196" t="s">
        <v>309</v>
      </c>
      <c r="F29" s="423" t="str">
        <f>IF(VLOOKUP(E29,' FEES TRACKER@'!B95:E164,4,FALSE)&gt;0,VLOOKUP(E29,' FEES TRACKER@'!B95:C164,2,FALSE),"")</f>
        <v/>
      </c>
      <c r="G29" s="202" t="s">
        <v>337</v>
      </c>
      <c r="H29" s="424" t="s">
        <v>283</v>
      </c>
      <c r="I29" s="195" t="str">
        <f>IF(VLOOKUP(E29,' FEES TRACKER@'!B95:E164,4,FALSE)&gt;0,VLOOKUP(E29,' FEES TRACKER@'!B95:E164,4,FALSE),"")</f>
        <v/>
      </c>
      <c r="L29" s="425"/>
    </row>
    <row r="30" spans="5:12" s="421" customFormat="1" ht="21" x14ac:dyDescent="0.35">
      <c r="E30" s="196" t="s">
        <v>310</v>
      </c>
      <c r="F30" s="423" t="str">
        <f>IF(VLOOKUP(E30,' FEES TRACKER@'!B96:E165,4,FALSE)&gt;0,VLOOKUP(E30,' FEES TRACKER@'!B96:C165,2,FALSE),"")</f>
        <v/>
      </c>
      <c r="G30" s="202" t="s">
        <v>337</v>
      </c>
      <c r="H30" s="424" t="s">
        <v>283</v>
      </c>
      <c r="I30" s="195" t="str">
        <f>IF(VLOOKUP(E30,' FEES TRACKER@'!B96:E165,4,FALSE)&gt;0,VLOOKUP(E30,' FEES TRACKER@'!B96:E165,4,FALSE),"")</f>
        <v/>
      </c>
      <c r="L30" s="425"/>
    </row>
    <row r="31" spans="5:12" s="421" customFormat="1" ht="21" x14ac:dyDescent="0.35">
      <c r="E31" s="196" t="s">
        <v>311</v>
      </c>
      <c r="F31" s="423" t="str">
        <f>IF(VLOOKUP(E31,' FEES TRACKER@'!B97:E166,4,FALSE)&gt;0,VLOOKUP(E31,' FEES TRACKER@'!B97:C166,2,FALSE),"")</f>
        <v>Victoria Kallon</v>
      </c>
      <c r="G31" s="202" t="s">
        <v>337</v>
      </c>
      <c r="H31" s="424" t="s">
        <v>283</v>
      </c>
      <c r="I31" s="195">
        <f>IF(VLOOKUP(E31,' FEES TRACKER@'!B97:E166,4,FALSE)&gt;0,VLOOKUP(E31,' FEES TRACKER@'!B97:E166,4,FALSE),"")</f>
        <v>600</v>
      </c>
      <c r="L31" s="425"/>
    </row>
    <row r="32" spans="5:12" s="421" customFormat="1" ht="18" customHeight="1" x14ac:dyDescent="0.35">
      <c r="E32" s="196" t="s">
        <v>312</v>
      </c>
      <c r="F32" s="423" t="str">
        <f>IF(VLOOKUP(E32,' FEES TRACKER@'!B98:E167,4,FALSE)&gt;0,VLOOKUP(E32,' FEES TRACKER@'!B98:C167,2,FALSE),"")</f>
        <v/>
      </c>
      <c r="G32" s="202" t="s">
        <v>337</v>
      </c>
      <c r="H32" s="424" t="s">
        <v>283</v>
      </c>
      <c r="I32" s="195" t="str">
        <f>IF(VLOOKUP(E32,' FEES TRACKER@'!B98:E167,4,FALSE)&gt;0,VLOOKUP(E32,' FEES TRACKER@'!B98:E167,4,FALSE),"")</f>
        <v/>
      </c>
      <c r="L32" s="425"/>
    </row>
    <row r="33" spans="5:12" s="421" customFormat="1" ht="18" customHeight="1" x14ac:dyDescent="0.35">
      <c r="E33" s="196" t="s">
        <v>313</v>
      </c>
      <c r="F33" s="423" t="str">
        <f>IF(VLOOKUP(E33,' FEES TRACKER@'!B99:E168,4,FALSE)&gt;0,VLOOKUP(E33,' FEES TRACKER@'!B99:C168,2,FALSE),"")</f>
        <v/>
      </c>
      <c r="G33" s="202" t="s">
        <v>337</v>
      </c>
      <c r="H33" s="424" t="s">
        <v>283</v>
      </c>
      <c r="I33" s="195" t="str">
        <f>IF(VLOOKUP(E33,' FEES TRACKER@'!B99:E168,4,FALSE)&gt;0,VLOOKUP(E33,' FEES TRACKER@'!B99:E168,4,FALSE),"")</f>
        <v/>
      </c>
      <c r="L33" s="425"/>
    </row>
    <row r="34" spans="5:12" s="421" customFormat="1" ht="18" customHeight="1" x14ac:dyDescent="0.35">
      <c r="E34" s="196" t="s">
        <v>314</v>
      </c>
      <c r="F34" s="423" t="str">
        <f>IF(VLOOKUP(E34,' FEES TRACKER@'!B100:E169,4,FALSE)&gt;0,VLOOKUP(E34,' FEES TRACKER@'!B100:C169,2,FALSE),"")</f>
        <v>Ahmed Dukullay</v>
      </c>
      <c r="G34" s="202" t="s">
        <v>337</v>
      </c>
      <c r="H34" s="424" t="s">
        <v>283</v>
      </c>
      <c r="I34" s="195">
        <f>IF(VLOOKUP(E34,' FEES TRACKER@'!B100:E169,4,FALSE)&gt;0,VLOOKUP(E34,' FEES TRACKER@'!B100:E169,4,FALSE),"")</f>
        <v>100</v>
      </c>
      <c r="L34" s="425"/>
    </row>
    <row r="35" spans="5:12" s="421" customFormat="1" ht="21" x14ac:dyDescent="0.35">
      <c r="E35" s="196" t="s">
        <v>315</v>
      </c>
      <c r="F35" s="423" t="str">
        <f>IF(VLOOKUP(E35,' FEES TRACKER@'!B101:E170,4,FALSE)&gt;0,VLOOKUP(E35,' FEES TRACKER@'!B101:C170,2,FALSE),"")</f>
        <v/>
      </c>
      <c r="G35" s="202" t="s">
        <v>337</v>
      </c>
      <c r="H35" s="424" t="s">
        <v>283</v>
      </c>
      <c r="I35" s="195" t="str">
        <f>IF(VLOOKUP(E35,' FEES TRACKER@'!B101:E170,4,FALSE)&gt;0,VLOOKUP(E35,' FEES TRACKER@'!B101:E170,4,FALSE),"")</f>
        <v/>
      </c>
      <c r="L35" s="425"/>
    </row>
    <row r="36" spans="5:12" s="421" customFormat="1" ht="21" x14ac:dyDescent="0.35">
      <c r="E36" s="196" t="s">
        <v>316</v>
      </c>
      <c r="F36" s="423" t="str">
        <f>IF(VLOOKUP(E36,' FEES TRACKER@'!B102:E171,4,FALSE)&gt;0,VLOOKUP(E36,' FEES TRACKER@'!B102:C171,2,FALSE),"")</f>
        <v>Fatima H Kamara</v>
      </c>
      <c r="G36" s="202" t="s">
        <v>337</v>
      </c>
      <c r="H36" s="424" t="s">
        <v>283</v>
      </c>
      <c r="I36" s="195">
        <f>IF(VLOOKUP(E36,' FEES TRACKER@'!B102:E171,4,FALSE)&gt;0,VLOOKUP(E36,' FEES TRACKER@'!B102:E171,4,FALSE),"")</f>
        <v>600</v>
      </c>
      <c r="L36" s="425"/>
    </row>
    <row r="37" spans="5:12" s="421" customFormat="1" ht="21" x14ac:dyDescent="0.35">
      <c r="E37" s="196" t="s">
        <v>342</v>
      </c>
      <c r="F37" s="423" t="str">
        <f>IF(VLOOKUP(E37,' FEES TRACKER@'!B103:E172,4,FALSE)&gt;0,VLOOKUP(E37,' FEES TRACKER@'!B103:C172,2,FALSE),"")</f>
        <v>Emmanuel Simbo</v>
      </c>
      <c r="G37" s="202" t="s">
        <v>337</v>
      </c>
      <c r="H37" s="424" t="s">
        <v>283</v>
      </c>
      <c r="I37" s="195">
        <f>IF(VLOOKUP(E37,' FEES TRACKER@'!B103:E172,4,FALSE)&gt;0,VLOOKUP(E37,' FEES TRACKER@'!B103:E172,4,FALSE),"")</f>
        <v>600</v>
      </c>
      <c r="L37" s="425"/>
    </row>
    <row r="38" spans="5:12" s="421" customFormat="1" ht="21" x14ac:dyDescent="0.35">
      <c r="E38" s="196" t="s">
        <v>343</v>
      </c>
      <c r="F38" s="423" t="str">
        <f>IF(VLOOKUP(E38,' FEES TRACKER@'!B104:E173,4,FALSE)&gt;0,VLOOKUP(E38,' FEES TRACKER@'!B104:C173,2,FALSE),"")</f>
        <v/>
      </c>
      <c r="G38" s="202" t="s">
        <v>337</v>
      </c>
      <c r="H38" s="424" t="s">
        <v>283</v>
      </c>
      <c r="I38" s="195" t="str">
        <f>IF(VLOOKUP(E38,' FEES TRACKER@'!B104:E173,4,FALSE)&gt;0,VLOOKUP(E38,' FEES TRACKER@'!B104:E173,4,FALSE),"")</f>
        <v/>
      </c>
      <c r="L38" s="425"/>
    </row>
    <row r="39" spans="5:12" s="421" customFormat="1" ht="21" x14ac:dyDescent="0.35">
      <c r="E39" s="196" t="s">
        <v>344</v>
      </c>
      <c r="F39" s="423" t="str">
        <f>IF(VLOOKUP(E39,' FEES TRACKER@'!B105:E174,4,FALSE)&gt;0,VLOOKUP(E39,' FEES TRACKER@'!B105:C174,2,FALSE),"")</f>
        <v/>
      </c>
      <c r="G39" s="202" t="s">
        <v>337</v>
      </c>
      <c r="H39" s="424" t="s">
        <v>283</v>
      </c>
      <c r="I39" s="195" t="str">
        <f>IF(VLOOKUP(E39,' FEES TRACKER@'!B105:E174,4,FALSE)&gt;0,VLOOKUP(E39,' FEES TRACKER@'!B105:E174,4,FALSE),"")</f>
        <v/>
      </c>
      <c r="L39" s="425"/>
    </row>
    <row r="40" spans="5:12" s="421" customFormat="1" ht="21" x14ac:dyDescent="0.35">
      <c r="E40" s="196" t="s">
        <v>345</v>
      </c>
      <c r="F40" s="423" t="str">
        <f>IF(VLOOKUP(E40,' FEES TRACKER@'!B106:E175,4,FALSE)&gt;0,VLOOKUP(E40,' FEES TRACKER@'!B106:C175,2,FALSE),"")</f>
        <v>Jeremiah I. S. Conteh</v>
      </c>
      <c r="G40" s="202" t="s">
        <v>337</v>
      </c>
      <c r="H40" s="424" t="s">
        <v>283</v>
      </c>
      <c r="I40" s="195">
        <f>IF(VLOOKUP(E40,' FEES TRACKER@'!B106:E175,4,FALSE)&gt;0,VLOOKUP(E40,' FEES TRACKER@'!B106:E175,4,FALSE),"")</f>
        <v>600</v>
      </c>
      <c r="L40" s="425"/>
    </row>
    <row r="41" spans="5:12" s="421" customFormat="1" ht="21" x14ac:dyDescent="0.35">
      <c r="E41" s="196" t="s">
        <v>346</v>
      </c>
      <c r="F41" s="423" t="str">
        <f>IF(VLOOKUP(E41,' FEES TRACKER@'!B107:E176,4,FALSE)&gt;0,VLOOKUP(E41,' FEES TRACKER@'!B107:C176,2,FALSE),"")</f>
        <v>Ahmed Conteh</v>
      </c>
      <c r="G41" s="202" t="s">
        <v>337</v>
      </c>
      <c r="H41" s="424" t="s">
        <v>283</v>
      </c>
      <c r="I41" s="195">
        <f>IF(VLOOKUP(E41,' FEES TRACKER@'!B107:E176,4,FALSE)&gt;0,VLOOKUP(E41,' FEES TRACKER@'!B107:E176,4,FALSE),"")</f>
        <v>2600</v>
      </c>
      <c r="L41" s="425"/>
    </row>
    <row r="42" spans="5:12" s="421" customFormat="1" ht="21" x14ac:dyDescent="0.35">
      <c r="E42" s="196" t="s">
        <v>347</v>
      </c>
      <c r="F42" s="423" t="str">
        <f>IF(VLOOKUP(E42,' FEES TRACKER@'!B108:E177,4,FALSE)&gt;0,VLOOKUP(E42,' FEES TRACKER@'!B108:C177,2,FALSE),"")</f>
        <v/>
      </c>
      <c r="G42" s="202" t="s">
        <v>337</v>
      </c>
      <c r="H42" s="424" t="s">
        <v>283</v>
      </c>
      <c r="I42" s="195" t="str">
        <f>IF(VLOOKUP(E42,' FEES TRACKER@'!B108:E177,4,FALSE)&gt;0,VLOOKUP(E42,' FEES TRACKER@'!B108:E177,4,FALSE),"")</f>
        <v/>
      </c>
      <c r="L42" s="425"/>
    </row>
    <row r="43" spans="5:12" s="421" customFormat="1" ht="21" x14ac:dyDescent="0.35">
      <c r="E43" s="196" t="s">
        <v>348</v>
      </c>
      <c r="F43" s="423" t="str">
        <f>IF(VLOOKUP(E43,' FEES TRACKER@'!B109:E178,4,FALSE)&gt;0,VLOOKUP(E43,' FEES TRACKER@'!B109:C178,2,FALSE),"")</f>
        <v/>
      </c>
      <c r="G43" s="202" t="s">
        <v>337</v>
      </c>
      <c r="H43" s="424" t="s">
        <v>283</v>
      </c>
      <c r="I43" s="195" t="str">
        <f>IF(VLOOKUP(E43,' FEES TRACKER@'!B109:E178,4,FALSE)&gt;0,VLOOKUP(E43,' FEES TRACKER@'!B109:E178,4,FALSE),"")</f>
        <v/>
      </c>
      <c r="L43" s="425"/>
    </row>
    <row r="44" spans="5:12" s="421" customFormat="1" ht="21" x14ac:dyDescent="0.35">
      <c r="E44" s="196" t="s">
        <v>349</v>
      </c>
      <c r="F44" s="423" t="str">
        <f>IF(VLOOKUP(E44,' FEES TRACKER@'!B110:E179,4,FALSE)&gt;0,VLOOKUP(E44,' FEES TRACKER@'!B110:C179,2,FALSE),"")</f>
        <v/>
      </c>
      <c r="G44" s="202" t="s">
        <v>337</v>
      </c>
      <c r="H44" s="424" t="s">
        <v>283</v>
      </c>
      <c r="I44" s="195" t="str">
        <f>IF(VLOOKUP(E44,' FEES TRACKER@'!B110:E179,4,FALSE)&gt;0,VLOOKUP(E44,' FEES TRACKER@'!B110:E179,4,FALSE),"")</f>
        <v/>
      </c>
      <c r="L44" s="425"/>
    </row>
    <row r="45" spans="5:12" s="421" customFormat="1" ht="21" x14ac:dyDescent="0.35">
      <c r="E45" s="196" t="s">
        <v>350</v>
      </c>
      <c r="F45" s="423" t="str">
        <f>IF(VLOOKUP(E45,' FEES TRACKER@'!B111:E180,4,FALSE)&gt;0,VLOOKUP(E45,' FEES TRACKER@'!B111:C180,2,FALSE),"")</f>
        <v/>
      </c>
      <c r="G45" s="202" t="s">
        <v>337</v>
      </c>
      <c r="H45" s="424" t="s">
        <v>283</v>
      </c>
      <c r="I45" s="195" t="str">
        <f>IF(VLOOKUP(E45,' FEES TRACKER@'!B111:E180,4,FALSE)&gt;0,VLOOKUP(E45,' FEES TRACKER@'!B111:E180,4,FALSE),"")</f>
        <v/>
      </c>
      <c r="L45" s="425"/>
    </row>
    <row r="46" spans="5:12" s="421" customFormat="1" ht="21" x14ac:dyDescent="0.35">
      <c r="E46" s="196" t="s">
        <v>351</v>
      </c>
      <c r="F46" s="423" t="str">
        <f>IF(VLOOKUP(E46,' FEES TRACKER@'!B112:E181,4,FALSE)&gt;0,VLOOKUP(E46,' FEES TRACKER@'!B112:C181,2,FALSE),"")</f>
        <v/>
      </c>
      <c r="G46" s="202" t="s">
        <v>337</v>
      </c>
      <c r="H46" s="424" t="s">
        <v>283</v>
      </c>
      <c r="I46" s="195" t="str">
        <f>IF(VLOOKUP(E46,' FEES TRACKER@'!B112:E181,4,FALSE)&gt;0,VLOOKUP(E46,' FEES TRACKER@'!B112:E181,4,FALSE),"")</f>
        <v/>
      </c>
      <c r="L46" s="425"/>
    </row>
    <row r="47" spans="5:12" s="421" customFormat="1" ht="21" x14ac:dyDescent="0.35">
      <c r="E47" s="196" t="s">
        <v>352</v>
      </c>
      <c r="F47" s="423" t="str">
        <f>IF(VLOOKUP(E47,' FEES TRACKER@'!B113:E182,4,FALSE)&gt;0,VLOOKUP(E47,' FEES TRACKER@'!B113:C182,2,FALSE),"")</f>
        <v/>
      </c>
      <c r="G47" s="202" t="s">
        <v>337</v>
      </c>
      <c r="H47" s="424" t="s">
        <v>283</v>
      </c>
      <c r="I47" s="195" t="str">
        <f>IF(VLOOKUP(E47,' FEES TRACKER@'!B113:E182,4,FALSE)&gt;0,VLOOKUP(E47,' FEES TRACKER@'!B113:E182,4,FALSE),"")</f>
        <v/>
      </c>
      <c r="L47" s="425"/>
    </row>
    <row r="48" spans="5:12" s="421" customFormat="1" ht="21" x14ac:dyDescent="0.35">
      <c r="E48" s="196" t="s">
        <v>353</v>
      </c>
      <c r="F48" s="423" t="str">
        <f>IF(VLOOKUP(E48,' FEES TRACKER@'!B114:E183,4,FALSE)&gt;0,VLOOKUP(E48,' FEES TRACKER@'!B114:C183,2,FALSE),"")</f>
        <v/>
      </c>
      <c r="G48" s="202" t="s">
        <v>337</v>
      </c>
      <c r="H48" s="424" t="s">
        <v>283</v>
      </c>
      <c r="I48" s="195" t="str">
        <f>IF(VLOOKUP(E48,' FEES TRACKER@'!B114:E183,4,FALSE)&gt;0,VLOOKUP(E48,' FEES TRACKER@'!B114:E183,4,FALSE),"")</f>
        <v/>
      </c>
      <c r="L48" s="425"/>
    </row>
    <row r="49" spans="5:12" s="421" customFormat="1" ht="21" x14ac:dyDescent="0.35">
      <c r="E49" s="196" t="s">
        <v>354</v>
      </c>
      <c r="F49" s="423" t="str">
        <f>IF(VLOOKUP(E49,' FEES TRACKER@'!B115:E184,4,FALSE)&gt;0,VLOOKUP(E49,' FEES TRACKER@'!B115:C184,2,FALSE),"")</f>
        <v>Wilfred Macouley</v>
      </c>
      <c r="G49" s="202" t="s">
        <v>337</v>
      </c>
      <c r="H49" s="424" t="s">
        <v>283</v>
      </c>
      <c r="I49" s="195">
        <f>IF(VLOOKUP(E49,' FEES TRACKER@'!B115:E184,4,FALSE)&gt;0,VLOOKUP(E49,' FEES TRACKER@'!B115:E184,4,FALSE),"")</f>
        <v>1500</v>
      </c>
      <c r="L49" s="425"/>
    </row>
    <row r="50" spans="5:12" s="421" customFormat="1" ht="21" x14ac:dyDescent="0.35">
      <c r="E50" s="196" t="s">
        <v>355</v>
      </c>
      <c r="F50" s="423" t="str">
        <f>IF(VLOOKUP(E50,' FEES TRACKER@'!B116:E185,4,FALSE)&gt;0,VLOOKUP(E50,' FEES TRACKER@'!B116:C185,2,FALSE),"")</f>
        <v>Jason A Kamara</v>
      </c>
      <c r="G50" s="202" t="s">
        <v>337</v>
      </c>
      <c r="H50" s="424" t="s">
        <v>283</v>
      </c>
      <c r="I50" s="195">
        <f>IF(VLOOKUP(E50,' FEES TRACKER@'!B116:E185,4,FALSE)&gt;0,VLOOKUP(E50,' FEES TRACKER@'!B116:E185,4,FALSE),"")</f>
        <v>1000</v>
      </c>
      <c r="L50" s="425"/>
    </row>
    <row r="51" spans="5:12" s="421" customFormat="1" ht="21" x14ac:dyDescent="0.35">
      <c r="E51" s="196" t="s">
        <v>356</v>
      </c>
      <c r="F51" s="423" t="str">
        <f>IF(VLOOKUP(E51,' FEES TRACKER@'!B117:E186,4,FALSE)&gt;0,VLOOKUP(E51,' FEES TRACKER@'!B117:C186,2,FALSE),"")</f>
        <v>Abdul Rahman Barrie</v>
      </c>
      <c r="G51" s="202" t="s">
        <v>337</v>
      </c>
      <c r="H51" s="424" t="s">
        <v>283</v>
      </c>
      <c r="I51" s="195">
        <f>IF(VLOOKUP(E51,' FEES TRACKER@'!B117:E186,4,FALSE)&gt;0,VLOOKUP(E51,' FEES TRACKER@'!B117:E186,4,FALSE),"")</f>
        <v>400</v>
      </c>
      <c r="L51" s="425"/>
    </row>
    <row r="52" spans="5:12" s="421" customFormat="1" ht="21" x14ac:dyDescent="0.35">
      <c r="E52" s="196" t="s">
        <v>357</v>
      </c>
      <c r="F52" s="423" t="str">
        <f>IF(VLOOKUP(E52,' FEES TRACKER@'!B118:E187,4,FALSE)&gt;0,VLOOKUP(E52,' FEES TRACKER@'!B118:C187,2,FALSE),"")</f>
        <v>Hawanatu M Jalloh</v>
      </c>
      <c r="G52" s="202" t="s">
        <v>337</v>
      </c>
      <c r="H52" s="424" t="s">
        <v>283</v>
      </c>
      <c r="I52" s="195">
        <f>IF(VLOOKUP(E52,' FEES TRACKER@'!B118:E187,4,FALSE)&gt;0,VLOOKUP(E52,' FEES TRACKER@'!B118:E187,4,FALSE),"")</f>
        <v>300</v>
      </c>
      <c r="L52" s="425"/>
    </row>
    <row r="53" spans="5:12" s="421" customFormat="1" ht="21" x14ac:dyDescent="0.35">
      <c r="E53" s="196" t="s">
        <v>358</v>
      </c>
      <c r="F53" s="423" t="str">
        <f>IF(VLOOKUP(E53,' FEES TRACKER@'!B119:E188,4,FALSE)&gt;0,VLOOKUP(E53,' FEES TRACKER@'!B119:C188,2,FALSE),"")</f>
        <v/>
      </c>
      <c r="G53" s="202" t="s">
        <v>337</v>
      </c>
      <c r="H53" s="424" t="s">
        <v>283</v>
      </c>
      <c r="I53" s="195" t="str">
        <f>IF(VLOOKUP(E53,' FEES TRACKER@'!B119:E188,4,FALSE)&gt;0,VLOOKUP(E53,' FEES TRACKER@'!B119:E188,4,FALSE),"")</f>
        <v/>
      </c>
      <c r="L53" s="425"/>
    </row>
    <row r="54" spans="5:12" s="421" customFormat="1" ht="21" x14ac:dyDescent="0.35">
      <c r="E54" s="196" t="s">
        <v>359</v>
      </c>
      <c r="F54" s="423" t="str">
        <f>IF(VLOOKUP(E54,' FEES TRACKER@'!B120:E189,4,FALSE)&gt;0,VLOOKUP(E54,' FEES TRACKER@'!B120:C189,2,FALSE),"")</f>
        <v/>
      </c>
      <c r="G54" s="202" t="s">
        <v>337</v>
      </c>
      <c r="H54" s="424" t="s">
        <v>283</v>
      </c>
      <c r="I54" s="195" t="str">
        <f>IF(VLOOKUP(E54,' FEES TRACKER@'!B120:E189,4,FALSE)&gt;0,VLOOKUP(E54,' FEES TRACKER@'!B120:E189,4,FALSE),"")</f>
        <v/>
      </c>
      <c r="L54" s="425"/>
    </row>
    <row r="55" spans="5:12" s="421" customFormat="1" ht="21" x14ac:dyDescent="0.35">
      <c r="E55" s="196" t="s">
        <v>360</v>
      </c>
      <c r="F55" s="423" t="str">
        <f>IF(VLOOKUP(E55,' FEES TRACKER@'!B121:E190,4,FALSE)&gt;0,VLOOKUP(E55,' FEES TRACKER@'!B121:C190,2,FALSE),"")</f>
        <v>Emmanuel Augustine Kanneh</v>
      </c>
      <c r="G55" s="202" t="s">
        <v>337</v>
      </c>
      <c r="H55" s="424" t="s">
        <v>283</v>
      </c>
      <c r="I55" s="195">
        <f>IF(VLOOKUP(E55,' FEES TRACKER@'!B121:E190,4,FALSE)&gt;0,VLOOKUP(E55,' FEES TRACKER@'!B121:E190,4,FALSE),"")</f>
        <v>2600</v>
      </c>
      <c r="L55" s="425"/>
    </row>
    <row r="56" spans="5:12" s="421" customFormat="1" ht="21" x14ac:dyDescent="0.35">
      <c r="E56" s="196" t="s">
        <v>361</v>
      </c>
      <c r="F56" s="423" t="str">
        <f>IF(VLOOKUP(E56,' FEES TRACKER@'!B122:E191,4,FALSE)&gt;0,VLOOKUP(E56,' FEES TRACKER@'!B122:C191,2,FALSE),"")</f>
        <v/>
      </c>
      <c r="G56" s="202" t="s">
        <v>337</v>
      </c>
      <c r="H56" s="424" t="s">
        <v>283</v>
      </c>
      <c r="I56" s="195" t="str">
        <f>IF(VLOOKUP(E56,' FEES TRACKER@'!B122:E191,4,FALSE)&gt;0,VLOOKUP(E56,' FEES TRACKER@'!B122:E191,4,FALSE),"")</f>
        <v/>
      </c>
      <c r="L56" s="425"/>
    </row>
    <row r="57" spans="5:12" s="421" customFormat="1" ht="21" x14ac:dyDescent="0.35">
      <c r="E57" s="196" t="s">
        <v>362</v>
      </c>
      <c r="F57" s="423" t="str">
        <f>IF(VLOOKUP(E57,' FEES TRACKER@'!B123:E192,4,FALSE)&gt;0,VLOOKUP(E57,' FEES TRACKER@'!B123:C192,2,FALSE),"")</f>
        <v/>
      </c>
      <c r="G57" s="202" t="s">
        <v>337</v>
      </c>
      <c r="H57" s="424" t="s">
        <v>283</v>
      </c>
      <c r="I57" s="195" t="str">
        <f>IF(VLOOKUP(E57,' FEES TRACKER@'!B123:E192,4,FALSE)&gt;0,VLOOKUP(E57,' FEES TRACKER@'!B123:E192,4,FALSE),"")</f>
        <v/>
      </c>
      <c r="L57" s="425"/>
    </row>
    <row r="58" spans="5:12" s="421" customFormat="1" ht="21" x14ac:dyDescent="0.35">
      <c r="E58" s="196" t="s">
        <v>363</v>
      </c>
      <c r="F58" s="423" t="str">
        <f>IF(VLOOKUP(E58,' FEES TRACKER@'!B124:E193,4,FALSE)&gt;0,VLOOKUP(E58,' FEES TRACKER@'!B124:C193,2,FALSE),"")</f>
        <v>Richard S Sesay</v>
      </c>
      <c r="G58" s="202" t="s">
        <v>337</v>
      </c>
      <c r="H58" s="424" t="s">
        <v>283</v>
      </c>
      <c r="I58" s="195">
        <f>IF(VLOOKUP(E58,' FEES TRACKER@'!B124:E193,4,FALSE)&gt;0,VLOOKUP(E58,' FEES TRACKER@'!B124:E193,4,FALSE),"")</f>
        <v>2600</v>
      </c>
      <c r="L58" s="425"/>
    </row>
    <row r="59" spans="5:12" s="421" customFormat="1" ht="21" x14ac:dyDescent="0.35">
      <c r="E59" s="196" t="s">
        <v>364</v>
      </c>
      <c r="F59" s="423" t="str">
        <f>IF(VLOOKUP(E59,' FEES TRACKER@'!B125:E194,4,FALSE)&gt;0,VLOOKUP(E59,' FEES TRACKER@'!B125:C194,2,FALSE),"")</f>
        <v>Alfread F Feika</v>
      </c>
      <c r="G59" s="202" t="s">
        <v>337</v>
      </c>
      <c r="H59" s="424" t="s">
        <v>283</v>
      </c>
      <c r="I59" s="195">
        <f>IF(VLOOKUP(E59,' FEES TRACKER@'!B125:E194,4,FALSE)&gt;0,VLOOKUP(E59,' FEES TRACKER@'!B125:E194,4,FALSE),"")</f>
        <v>1800</v>
      </c>
      <c r="L59" s="425"/>
    </row>
    <row r="60" spans="5:12" s="421" customFormat="1" ht="21" x14ac:dyDescent="0.35">
      <c r="E60" s="196" t="s">
        <v>365</v>
      </c>
      <c r="F60" s="423" t="str">
        <f>IF(VLOOKUP(E60,' FEES TRACKER@'!B126:E195,4,FALSE)&gt;0,VLOOKUP(E60,' FEES TRACKER@'!B126:C195,2,FALSE),"")</f>
        <v/>
      </c>
      <c r="G60" s="202" t="s">
        <v>337</v>
      </c>
      <c r="H60" s="424" t="s">
        <v>283</v>
      </c>
      <c r="I60" s="195" t="str">
        <f>IF(VLOOKUP(E60,' FEES TRACKER@'!B126:E195,4,FALSE)&gt;0,VLOOKUP(E60,' FEES TRACKER@'!B126:E195,4,FALSE),"")</f>
        <v/>
      </c>
      <c r="L60" s="425"/>
    </row>
    <row r="61" spans="5:12" s="421" customFormat="1" ht="21" x14ac:dyDescent="0.35">
      <c r="E61" s="196" t="s">
        <v>366</v>
      </c>
      <c r="F61" s="423" t="str">
        <f>IF(VLOOKUP(E61,' FEES TRACKER@'!B127:E196,4,FALSE)&gt;0,VLOOKUP(E61,' FEES TRACKER@'!B127:C196,2,FALSE),"")</f>
        <v/>
      </c>
      <c r="G61" s="202" t="s">
        <v>337</v>
      </c>
      <c r="H61" s="424" t="s">
        <v>283</v>
      </c>
      <c r="I61" s="195" t="str">
        <f>IF(VLOOKUP(E61,' FEES TRACKER@'!B127:E196,4,FALSE)&gt;0,VLOOKUP(E61,' FEES TRACKER@'!B127:E196,4,FALSE),"")</f>
        <v/>
      </c>
      <c r="L61" s="425"/>
    </row>
    <row r="62" spans="5:12" s="421" customFormat="1" ht="21" x14ac:dyDescent="0.35">
      <c r="E62" s="196" t="s">
        <v>367</v>
      </c>
      <c r="F62" s="423" t="str">
        <f>IF(VLOOKUP(E62,' FEES TRACKER@'!B128:E197,4,FALSE)&gt;0,VLOOKUP(E62,' FEES TRACKER@'!B128:C197,2,FALSE),"")</f>
        <v/>
      </c>
      <c r="G62" s="202" t="s">
        <v>337</v>
      </c>
      <c r="H62" s="424" t="s">
        <v>283</v>
      </c>
      <c r="I62" s="195" t="str">
        <f>IF(VLOOKUP(E62,' FEES TRACKER@'!B128:E197,4,FALSE)&gt;0,VLOOKUP(E62,' FEES TRACKER@'!B128:E197,4,FALSE),"")</f>
        <v/>
      </c>
      <c r="L62" s="425"/>
    </row>
    <row r="63" spans="5:12" s="421" customFormat="1" ht="21" x14ac:dyDescent="0.35">
      <c r="E63" s="196" t="s">
        <v>368</v>
      </c>
      <c r="F63" s="423" t="str">
        <f>IF(VLOOKUP(E63,' FEES TRACKER@'!B129:E198,4,FALSE)&gt;0,VLOOKUP(E63,' FEES TRACKER@'!B129:C198,2,FALSE),"")</f>
        <v/>
      </c>
      <c r="G63" s="202" t="s">
        <v>337</v>
      </c>
      <c r="H63" s="424" t="s">
        <v>283</v>
      </c>
      <c r="I63" s="195" t="str">
        <f>IF(VLOOKUP(E63,' FEES TRACKER@'!B129:E198,4,FALSE)&gt;0,VLOOKUP(E63,' FEES TRACKER@'!B129:E198,4,FALSE),"")</f>
        <v/>
      </c>
      <c r="L63" s="425"/>
    </row>
    <row r="64" spans="5:12" s="421" customFormat="1" ht="21" x14ac:dyDescent="0.35">
      <c r="E64" s="196" t="s">
        <v>369</v>
      </c>
      <c r="F64" s="423" t="str">
        <f>IF(VLOOKUP(E64,' FEES TRACKER@'!B130:E199,4,FALSE)&gt;0,VLOOKUP(E64,' FEES TRACKER@'!B130:C199,2,FALSE),"")</f>
        <v/>
      </c>
      <c r="G64" s="202" t="s">
        <v>337</v>
      </c>
      <c r="H64" s="424" t="s">
        <v>283</v>
      </c>
      <c r="I64" s="195" t="str">
        <f>IF(VLOOKUP(E64,' FEES TRACKER@'!B130:E199,4,FALSE)&gt;0,VLOOKUP(E64,' FEES TRACKER@'!B130:E199,4,FALSE),"")</f>
        <v/>
      </c>
      <c r="L64" s="425"/>
    </row>
    <row r="65" spans="5:13" s="421" customFormat="1" ht="21" x14ac:dyDescent="0.35">
      <c r="E65" s="196" t="s">
        <v>370</v>
      </c>
      <c r="F65" s="423" t="str">
        <f>IF(VLOOKUP(E65,' FEES TRACKER@'!B131:E200,4,FALSE)&gt;0,VLOOKUP(E65,' FEES TRACKER@'!B131:C200,2,FALSE),"")</f>
        <v>Frank Samura</v>
      </c>
      <c r="G65" s="202" t="s">
        <v>337</v>
      </c>
      <c r="H65" s="424" t="s">
        <v>283</v>
      </c>
      <c r="I65" s="195">
        <f>IF(VLOOKUP(E65,' FEES TRACKER@'!B131:E200,4,FALSE)&gt;0,VLOOKUP(E65,' FEES TRACKER@'!B131:E200,4,FALSE),"")</f>
        <v>2600</v>
      </c>
      <c r="L65" s="425"/>
    </row>
    <row r="66" spans="5:13" s="421" customFormat="1" ht="21" x14ac:dyDescent="0.35">
      <c r="E66" s="196" t="s">
        <v>371</v>
      </c>
      <c r="F66" s="423" t="str">
        <f>IF(VLOOKUP(E66,' FEES TRACKER@'!B132:E201,4,FALSE)&gt;0,VLOOKUP(E66,' FEES TRACKER@'!B132:C201,2,FALSE),"")</f>
        <v/>
      </c>
      <c r="G66" s="202" t="s">
        <v>337</v>
      </c>
      <c r="H66" s="424" t="s">
        <v>283</v>
      </c>
      <c r="I66" s="195" t="str">
        <f>IF(VLOOKUP(E66,' FEES TRACKER@'!B132:E201,4,FALSE)&gt;0,VLOOKUP(E66,' FEES TRACKER@'!B132:E201,4,FALSE),"")</f>
        <v/>
      </c>
      <c r="L66" s="425"/>
    </row>
    <row r="67" spans="5:13" s="421" customFormat="1" ht="21" x14ac:dyDescent="0.35">
      <c r="E67" s="196" t="s">
        <v>372</v>
      </c>
      <c r="F67" s="423" t="str">
        <f>IF(VLOOKUP(E67,' FEES TRACKER@'!B133:E202,4,FALSE)&gt;0,VLOOKUP(E67,' FEES TRACKER@'!B133:C202,2,FALSE),"")</f>
        <v>Rita H Fofanah</v>
      </c>
      <c r="G67" s="202" t="s">
        <v>337</v>
      </c>
      <c r="H67" s="424" t="s">
        <v>283</v>
      </c>
      <c r="I67" s="195">
        <f>IF(VLOOKUP(E67,' FEES TRACKER@'!B133:E202,4,FALSE)&gt;0,VLOOKUP(E67,' FEES TRACKER@'!B133:E202,4,FALSE),"")</f>
        <v>2600</v>
      </c>
      <c r="L67" s="425"/>
    </row>
    <row r="68" spans="5:13" s="421" customFormat="1" ht="21" x14ac:dyDescent="0.35">
      <c r="E68" s="196" t="s">
        <v>373</v>
      </c>
      <c r="F68" s="423" t="str">
        <f>IF(VLOOKUP(E68,' FEES TRACKER@'!B134:E203,4,FALSE)&gt;0,VLOOKUP(E68,' FEES TRACKER@'!B134:C203,2,FALSE),"")</f>
        <v>Musa T Mansary</v>
      </c>
      <c r="G68" s="202" t="s">
        <v>337</v>
      </c>
      <c r="H68" s="424" t="s">
        <v>283</v>
      </c>
      <c r="I68" s="195">
        <f>IF(VLOOKUP(E68,' FEES TRACKER@'!B134:E203,4,FALSE)&gt;0,VLOOKUP(E68,' FEES TRACKER@'!B134:E203,4,FALSE),"")</f>
        <v>2600</v>
      </c>
      <c r="L68" s="425"/>
    </row>
    <row r="69" spans="5:13" s="421" customFormat="1" ht="21" x14ac:dyDescent="0.35">
      <c r="E69" s="196" t="s">
        <v>374</v>
      </c>
      <c r="F69" s="423" t="str">
        <f>IF(VLOOKUP(E69,' FEES TRACKER@'!B135:E204,4,FALSE)&gt;0,VLOOKUP(E69,' FEES TRACKER@'!B135:C204,2,FALSE),"")</f>
        <v>Umar Best Sesay</v>
      </c>
      <c r="G69" s="202" t="s">
        <v>337</v>
      </c>
      <c r="H69" s="424" t="s">
        <v>283</v>
      </c>
      <c r="I69" s="195">
        <f>IF(VLOOKUP(E69,' FEES TRACKER@'!B135:E204,4,FALSE)&gt;0,VLOOKUP(E69,' FEES TRACKER@'!B135:E204,4,FALSE),"")</f>
        <v>2600</v>
      </c>
      <c r="L69" s="425"/>
    </row>
    <row r="70" spans="5:13" s="421" customFormat="1" ht="21" x14ac:dyDescent="0.35">
      <c r="E70" s="196" t="s">
        <v>375</v>
      </c>
      <c r="F70" s="423" t="str">
        <f>IF(VLOOKUP(E70,' FEES TRACKER@'!B136:E205,4,FALSE)&gt;0,VLOOKUP(E70,' FEES TRACKER@'!B136:C205,2,FALSE),"")</f>
        <v>Victoria Kallon</v>
      </c>
      <c r="G70" s="202" t="s">
        <v>337</v>
      </c>
      <c r="H70" s="424" t="s">
        <v>283</v>
      </c>
      <c r="I70" s="195">
        <f>IF(VLOOKUP(E70,' FEES TRACKER@'!B136:E205,4,FALSE)&gt;0,VLOOKUP(E70,' FEES TRACKER@'!B136:E205,4,FALSE),"")</f>
        <v>600</v>
      </c>
      <c r="L70" s="425"/>
    </row>
    <row r="71" spans="5:13" s="421" customFormat="1" ht="21" x14ac:dyDescent="0.35">
      <c r="E71" s="196" t="s">
        <v>376</v>
      </c>
      <c r="F71" s="423" t="str">
        <f>IF(VLOOKUP(E71,' FEES TRACKER@'!B137:E206,4,FALSE)&gt;0,VLOOKUP(E71,' FEES TRACKER@'!B137:C206,2,FALSE),"")</f>
        <v/>
      </c>
      <c r="G71" s="202" t="s">
        <v>337</v>
      </c>
      <c r="H71" s="424" t="s">
        <v>283</v>
      </c>
      <c r="I71" s="195" t="str">
        <f>IF(VLOOKUP(E71,' FEES TRACKER@'!B137:E206,4,FALSE)&gt;0,VLOOKUP(E71,' FEES TRACKER@'!B137:E206,4,FALSE),"")</f>
        <v/>
      </c>
      <c r="L71" s="425"/>
    </row>
    <row r="72" spans="5:13" s="421" customFormat="1" ht="21" x14ac:dyDescent="0.35">
      <c r="E72" s="196" t="s">
        <v>377</v>
      </c>
      <c r="F72" s="423" t="str">
        <f>IF(VLOOKUP(E72,' FEES TRACKER@'!B138:E207,4,FALSE)&gt;0,VLOOKUP(E72,' FEES TRACKER@'!B138:C207,2,FALSE),"")</f>
        <v/>
      </c>
      <c r="G72" s="202" t="s">
        <v>337</v>
      </c>
      <c r="H72" s="424" t="s">
        <v>283</v>
      </c>
      <c r="I72" s="195" t="str">
        <f>IF(VLOOKUP(E72,' FEES TRACKER@'!B138:E207,4,FALSE)&gt;0,VLOOKUP(E72,' FEES TRACKER@'!B138:E207,4,FALSE),"")</f>
        <v/>
      </c>
      <c r="L72" s="425"/>
    </row>
    <row r="73" spans="5:13" s="421" customFormat="1" ht="21" x14ac:dyDescent="0.35">
      <c r="E73" s="196" t="s">
        <v>378</v>
      </c>
      <c r="F73" s="423" t="str">
        <f>IF(VLOOKUP(E73,' FEES TRACKER@'!B139:E208,4,FALSE)&gt;0,VLOOKUP(E73,' FEES TRACKER@'!B139:C208,2,FALSE),"")</f>
        <v/>
      </c>
      <c r="G73" s="202" t="s">
        <v>337</v>
      </c>
      <c r="H73" s="424" t="s">
        <v>283</v>
      </c>
      <c r="I73" s="195" t="str">
        <f>IF(VLOOKUP(E73,' FEES TRACKER@'!B139:E208,4,FALSE)&gt;0,VLOOKUP(E73,' FEES TRACKER@'!B139:E208,4,FALSE),"")</f>
        <v/>
      </c>
      <c r="L73" s="425"/>
    </row>
    <row r="74" spans="5:13" s="421" customFormat="1" ht="21" x14ac:dyDescent="0.35">
      <c r="E74" s="196" t="s">
        <v>379</v>
      </c>
      <c r="F74" s="423" t="str">
        <f>IF(VLOOKUP(E74,' FEES TRACKER@'!B140:E209,4,FALSE)&gt;0,VLOOKUP(E74,' FEES TRACKER@'!B140:C209,2,FALSE),"")</f>
        <v/>
      </c>
      <c r="G74" s="202" t="s">
        <v>337</v>
      </c>
      <c r="H74" s="424" t="s">
        <v>283</v>
      </c>
      <c r="I74" s="195" t="str">
        <f>IF(VLOOKUP(E74,' FEES TRACKER@'!B140:E209,4,FALSE)&gt;0,VLOOKUP(E74,' FEES TRACKER@'!B140:E209,4,FALSE),"")</f>
        <v/>
      </c>
      <c r="L74" s="425"/>
    </row>
    <row r="75" spans="5:13" s="421" customFormat="1" ht="21" x14ac:dyDescent="0.35">
      <c r="E75" s="196" t="s">
        <v>380</v>
      </c>
      <c r="F75" s="423" t="str">
        <f>IF(VLOOKUP(E75,' FEES TRACKER@'!B141:E210,4,FALSE)&gt;0,VLOOKUP(E75,' FEES TRACKER@'!B141:C210,2,FALSE),"")</f>
        <v/>
      </c>
      <c r="G75" s="202" t="s">
        <v>337</v>
      </c>
      <c r="H75" s="424" t="s">
        <v>283</v>
      </c>
      <c r="I75" s="195" t="str">
        <f>IF(VLOOKUP(E75,' FEES TRACKER@'!B141:E210,4,FALSE)&gt;0,VLOOKUP(E75,' FEES TRACKER@'!B141:E210,4,FALSE),"")</f>
        <v/>
      </c>
      <c r="L75" s="425"/>
    </row>
    <row r="76" spans="5:13" s="421" customFormat="1" ht="21" x14ac:dyDescent="0.35">
      <c r="E76" s="196" t="s">
        <v>381</v>
      </c>
      <c r="F76" s="423" t="str">
        <f>IF(VLOOKUP(E76,' FEES TRACKER@'!B142:E211,4,FALSE)&gt;0,VLOOKUP(E76,' FEES TRACKER@'!B142:C211,2,FALSE),"")</f>
        <v>Tejan Sulaman Chadeka</v>
      </c>
      <c r="G76" s="202" t="s">
        <v>337</v>
      </c>
      <c r="H76" s="424" t="s">
        <v>283</v>
      </c>
      <c r="I76" s="195">
        <f>IF(VLOOKUP(E76,' FEES TRACKER@'!B142:E211,4,FALSE)&gt;0,VLOOKUP(E76,' FEES TRACKER@'!B142:E211,4,FALSE),"")</f>
        <v>600</v>
      </c>
      <c r="L76" s="425"/>
    </row>
    <row r="77" spans="5:13" ht="21" x14ac:dyDescent="0.35">
      <c r="E77" s="196" t="s">
        <v>382</v>
      </c>
      <c r="F77" s="423" t="str">
        <f>IF(VLOOKUP(E77,' FEES TRACKER@'!B143:E212,4,FALSE)&gt;0,VLOOKUP(E77,' FEES TRACKER@'!B143:C212,2,FALSE),"")</f>
        <v/>
      </c>
      <c r="G77" s="202" t="s">
        <v>337</v>
      </c>
      <c r="H77" s="424" t="s">
        <v>283</v>
      </c>
      <c r="I77" s="195" t="str">
        <f>IF(VLOOKUP(E77,' FEES TRACKER@'!B143:E212,4,FALSE)&gt;0,VLOOKUP(E77,' FEES TRACKER@'!B143:E212,4,FALSE),"")</f>
        <v/>
      </c>
      <c r="L77" s="427"/>
      <c r="M77" s="428"/>
    </row>
    <row r="78" spans="5:13" ht="30.75" thickBot="1" x14ac:dyDescent="0.7">
      <c r="E78" s="207" t="s">
        <v>284</v>
      </c>
      <c r="F78" s="429"/>
      <c r="G78" s="207"/>
      <c r="H78" s="208"/>
      <c r="I78" s="210">
        <f>SUM(I8:I77)</f>
        <v>36515</v>
      </c>
    </row>
    <row r="79" spans="5:13" ht="15.75" thickTop="1" x14ac:dyDescent="0.25">
      <c r="H79" s="431"/>
    </row>
  </sheetData>
  <mergeCells count="2">
    <mergeCell ref="E2:I2"/>
    <mergeCell ref="E3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M30"/>
  <sheetViews>
    <sheetView workbookViewId="0">
      <pane ySplit="4" topLeftCell="A5" activePane="bottomLeft" state="frozen"/>
      <selection pane="bottomLeft" activeCell="K10" sqref="K10"/>
    </sheetView>
  </sheetViews>
  <sheetFormatPr defaultRowHeight="15" x14ac:dyDescent="0.25"/>
  <cols>
    <col min="1" max="4" width="9.140625" style="139"/>
    <col min="5" max="5" width="11.85546875" style="139" customWidth="1"/>
    <col min="6" max="6" width="36.7109375" style="139" customWidth="1"/>
    <col min="7" max="7" width="15.85546875" style="175" customWidth="1"/>
    <col min="8" max="8" width="20" style="175" customWidth="1"/>
    <col min="9" max="9" width="15.7109375" style="139" customWidth="1"/>
    <col min="10" max="16384" width="9.140625" style="139"/>
  </cols>
  <sheetData>
    <row r="1" spans="5:13" ht="15.75" customHeight="1" thickTop="1" x14ac:dyDescent="0.25">
      <c r="E1" s="136"/>
      <c r="F1" s="137"/>
      <c r="G1" s="137"/>
      <c r="H1" s="137"/>
      <c r="I1" s="138"/>
    </row>
    <row r="2" spans="5:13" ht="36" customHeight="1" x14ac:dyDescent="0.55000000000000004">
      <c r="E2" s="436" t="s">
        <v>633</v>
      </c>
      <c r="F2" s="437"/>
      <c r="G2" s="437"/>
      <c r="H2" s="437"/>
      <c r="I2" s="438"/>
    </row>
    <row r="3" spans="5:13" ht="32.25" customHeight="1" thickBot="1" x14ac:dyDescent="0.55000000000000004">
      <c r="E3" s="439" t="s">
        <v>320</v>
      </c>
      <c r="F3" s="440"/>
      <c r="G3" s="440"/>
      <c r="H3" s="440"/>
      <c r="I3" s="441"/>
    </row>
    <row r="4" spans="5:13" s="181" customFormat="1" ht="20.25" thickTop="1" thickBot="1" x14ac:dyDescent="0.35">
      <c r="E4" s="433" t="s">
        <v>280</v>
      </c>
      <c r="F4" s="433" t="s">
        <v>271</v>
      </c>
      <c r="G4" s="433" t="s">
        <v>255</v>
      </c>
      <c r="H4" s="433" t="s">
        <v>281</v>
      </c>
      <c r="I4" s="434" t="s">
        <v>434</v>
      </c>
    </row>
    <row r="5" spans="5:13" s="157" customFormat="1" ht="20.25" thickTop="1" thickBot="1" x14ac:dyDescent="0.35">
      <c r="E5" s="416"/>
      <c r="F5" s="417"/>
      <c r="G5" s="416"/>
      <c r="H5" s="417"/>
      <c r="I5" s="418"/>
    </row>
    <row r="6" spans="5:13" s="153" customFormat="1" ht="20.25" thickTop="1" thickBot="1" x14ac:dyDescent="0.35">
      <c r="E6" s="187"/>
      <c r="F6" s="188"/>
      <c r="G6" s="442" t="s">
        <v>338</v>
      </c>
      <c r="H6" s="188"/>
      <c r="I6" s="188" t="s">
        <v>262</v>
      </c>
    </row>
    <row r="7" spans="5:13" s="161" customFormat="1" ht="22.5" thickTop="1" thickBot="1" x14ac:dyDescent="0.4">
      <c r="E7" s="443"/>
      <c r="F7" s="444" t="s">
        <v>275</v>
      </c>
      <c r="G7" s="443"/>
      <c r="H7" s="445"/>
      <c r="I7" s="446"/>
    </row>
    <row r="8" spans="5:13" s="161" customFormat="1" ht="21.75" thickTop="1" x14ac:dyDescent="0.35">
      <c r="E8" s="447" t="s">
        <v>383</v>
      </c>
      <c r="F8" s="423" t="str">
        <f>IF(VLOOKUP(E8,' FEES TRACKER@'!B148:E167,4,FALSE)&gt;0,VLOOKUP(E8,' FEES TRACKER@'!B148:C167,2,FALSE),"")</f>
        <v/>
      </c>
      <c r="G8" s="199" t="s">
        <v>339</v>
      </c>
      <c r="H8" s="424" t="s">
        <v>283</v>
      </c>
      <c r="I8" s="195" t="str">
        <f>IF(VLOOKUP(E8,' FEES TRACKER@'!B148:E167,4,FALSE)&gt;0,VLOOKUP(E8,' FEES TRACKER@'!B49:E167,4,FALSE),"")</f>
        <v/>
      </c>
    </row>
    <row r="9" spans="5:13" s="161" customFormat="1" ht="21" x14ac:dyDescent="0.35">
      <c r="E9" s="447" t="s">
        <v>384</v>
      </c>
      <c r="F9" s="423" t="str">
        <f>IF(VLOOKUP(E9,' FEES TRACKER@'!B149:E168,4,FALSE)&gt;0,VLOOKUP(E9,' FEES TRACKER@'!B149:C168,2,FALSE),"")</f>
        <v/>
      </c>
      <c r="G9" s="202" t="s">
        <v>339</v>
      </c>
      <c r="H9" s="424" t="s">
        <v>283</v>
      </c>
      <c r="I9" s="195" t="str">
        <f>IF(VLOOKUP(E9,' FEES TRACKER@'!B149:E168,4,FALSE)&gt;0,VLOOKUP(E9,' FEES TRACKER@'!B50:E168,4,FALSE),"")</f>
        <v/>
      </c>
    </row>
    <row r="10" spans="5:13" s="161" customFormat="1" ht="21" x14ac:dyDescent="0.35">
      <c r="E10" s="447" t="s">
        <v>385</v>
      </c>
      <c r="F10" s="423" t="str">
        <f>IF(VLOOKUP(E10,' FEES TRACKER@'!B150:E169,4,FALSE)&gt;0,VLOOKUP(E10,' FEES TRACKER@'!B150:C169,2,FALSE),"")</f>
        <v/>
      </c>
      <c r="G10" s="202" t="s">
        <v>339</v>
      </c>
      <c r="H10" s="424" t="s">
        <v>283</v>
      </c>
      <c r="I10" s="195" t="str">
        <f>IF(VLOOKUP(E10,' FEES TRACKER@'!B150:E169,4,FALSE)&gt;0,VLOOKUP(E10,' FEES TRACKER@'!B51:E169,4,FALSE),"")</f>
        <v/>
      </c>
      <c r="K10" s="162"/>
      <c r="L10" s="162"/>
    </row>
    <row r="11" spans="5:13" s="161" customFormat="1" ht="21" x14ac:dyDescent="0.35">
      <c r="E11" s="447" t="s">
        <v>386</v>
      </c>
      <c r="F11" s="423" t="str">
        <f>IF(VLOOKUP(E11,' FEES TRACKER@'!B151:E170,4,FALSE)&gt;0,VLOOKUP(E11,' FEES TRACKER@'!B151:C170,2,FALSE),"")</f>
        <v/>
      </c>
      <c r="G11" s="202" t="s">
        <v>339</v>
      </c>
      <c r="H11" s="424" t="s">
        <v>283</v>
      </c>
      <c r="I11" s="195" t="str">
        <f>IF(VLOOKUP(E11,' FEES TRACKER@'!B151:E170,4,FALSE)&gt;0,VLOOKUP(E11,' FEES TRACKER@'!B52:E170,4,FALSE),"")</f>
        <v/>
      </c>
      <c r="L11" s="162"/>
    </row>
    <row r="12" spans="5:13" s="161" customFormat="1" ht="21" x14ac:dyDescent="0.35">
      <c r="E12" s="447" t="s">
        <v>387</v>
      </c>
      <c r="F12" s="423" t="str">
        <f>IF(VLOOKUP(E12,' FEES TRACKER@'!B152:E171,4,FALSE)&gt;0,VLOOKUP(E12,' FEES TRACKER@'!B152:C171,2,FALSE),"")</f>
        <v/>
      </c>
      <c r="G12" s="202" t="s">
        <v>339</v>
      </c>
      <c r="H12" s="424" t="s">
        <v>283</v>
      </c>
      <c r="I12" s="195" t="str">
        <f>IF(VLOOKUP(E12,' FEES TRACKER@'!B152:E171,4,FALSE)&gt;0,VLOOKUP(E12,' FEES TRACKER@'!B53:E171,4,FALSE),"")</f>
        <v/>
      </c>
      <c r="J12" s="171"/>
      <c r="K12" s="162"/>
      <c r="L12" s="162"/>
      <c r="M12" s="162"/>
    </row>
    <row r="13" spans="5:13" s="161" customFormat="1" ht="21" x14ac:dyDescent="0.35">
      <c r="E13" s="447" t="s">
        <v>388</v>
      </c>
      <c r="F13" s="423" t="str">
        <f>IF(VLOOKUP(E13,' FEES TRACKER@'!B153:E172,4,FALSE)&gt;0,VLOOKUP(E13,' FEES TRACKER@'!B153:C172,2,FALSE),"")</f>
        <v/>
      </c>
      <c r="G13" s="202" t="s">
        <v>339</v>
      </c>
      <c r="H13" s="424" t="s">
        <v>283</v>
      </c>
      <c r="I13" s="195" t="str">
        <f>IF(VLOOKUP(E13,' FEES TRACKER@'!B153:E172,4,FALSE)&gt;0,VLOOKUP(E13,' FEES TRACKER@'!B54:E172,4,FALSE),"")</f>
        <v/>
      </c>
      <c r="J13" s="162"/>
      <c r="K13" s="162"/>
      <c r="L13" s="162"/>
    </row>
    <row r="14" spans="5:13" s="161" customFormat="1" ht="21" x14ac:dyDescent="0.35">
      <c r="E14" s="447" t="s">
        <v>389</v>
      </c>
      <c r="F14" s="423" t="str">
        <f>IF(VLOOKUP(E14,' FEES TRACKER@'!B154:E173,4,FALSE)&gt;0,VLOOKUP(E14,' FEES TRACKER@'!B154:C173,2,FALSE),"")</f>
        <v>Wuyatta Mary Rose Square</v>
      </c>
      <c r="G14" s="202" t="s">
        <v>339</v>
      </c>
      <c r="H14" s="424" t="s">
        <v>283</v>
      </c>
      <c r="I14" s="195">
        <f>IF(VLOOKUP(E14,' FEES TRACKER@'!B154:E173,4,FALSE)&gt;0,VLOOKUP(E14,' FEES TRACKER@'!B55:E173,4,FALSE),"")</f>
        <v>1300</v>
      </c>
      <c r="L14" s="162"/>
    </row>
    <row r="15" spans="5:13" s="161" customFormat="1" ht="21" x14ac:dyDescent="0.35">
      <c r="E15" s="447" t="s">
        <v>390</v>
      </c>
      <c r="F15" s="423" t="str">
        <f>IF(VLOOKUP(E15,' FEES TRACKER@'!B155:E174,4,FALSE)&gt;0,VLOOKUP(E15,' FEES TRACKER@'!B155:C174,2,FALSE),"")</f>
        <v/>
      </c>
      <c r="G15" s="202" t="s">
        <v>339</v>
      </c>
      <c r="H15" s="424" t="s">
        <v>283</v>
      </c>
      <c r="I15" s="195" t="str">
        <f>IF(VLOOKUP(E15,' FEES TRACKER@'!B155:E174,4,FALSE)&gt;0,VLOOKUP(E15,' FEES TRACKER@'!B56:E174,4,FALSE),"")</f>
        <v/>
      </c>
      <c r="L15" s="162"/>
    </row>
    <row r="16" spans="5:13" s="161" customFormat="1" ht="21" x14ac:dyDescent="0.35">
      <c r="E16" s="447" t="s">
        <v>391</v>
      </c>
      <c r="F16" s="423" t="str">
        <f>IF(VLOOKUP(E16,' FEES TRACKER@'!B156:E175,4,FALSE)&gt;0,VLOOKUP(E16,' FEES TRACKER@'!B156:C175,2,FALSE),"")</f>
        <v/>
      </c>
      <c r="G16" s="202" t="s">
        <v>339</v>
      </c>
      <c r="H16" s="424" t="s">
        <v>283</v>
      </c>
      <c r="I16" s="195" t="str">
        <f>IF(VLOOKUP(E16,' FEES TRACKER@'!B156:E175,4,FALSE)&gt;0,VLOOKUP(E16,' FEES TRACKER@'!B57:E175,4,FALSE),"")</f>
        <v/>
      </c>
      <c r="L16" s="162"/>
    </row>
    <row r="17" spans="5:13" s="161" customFormat="1" ht="21" x14ac:dyDescent="0.35">
      <c r="E17" s="447" t="s">
        <v>392</v>
      </c>
      <c r="F17" s="423" t="str">
        <f>IF(VLOOKUP(E17,' FEES TRACKER@'!B157:E176,4,FALSE)&gt;0,VLOOKUP(E17,' FEES TRACKER@'!B157:C176,2,FALSE),"")</f>
        <v/>
      </c>
      <c r="G17" s="202" t="s">
        <v>339</v>
      </c>
      <c r="H17" s="424" t="s">
        <v>283</v>
      </c>
      <c r="I17" s="195" t="str">
        <f>IF(VLOOKUP(E17,' FEES TRACKER@'!B157:E176,4,FALSE)&gt;0,VLOOKUP(E17,' FEES TRACKER@'!B58:E176,4,FALSE),"")</f>
        <v/>
      </c>
      <c r="L17" s="162"/>
    </row>
    <row r="18" spans="5:13" s="161" customFormat="1" ht="21" x14ac:dyDescent="0.35">
      <c r="E18" s="447" t="s">
        <v>393</v>
      </c>
      <c r="F18" s="423" t="str">
        <f>IF(VLOOKUP(E18,' FEES TRACKER@'!B158:E177,4,FALSE)&gt;0,VLOOKUP(E18,' FEES TRACKER@'!B158:C177,2,FALSE),"")</f>
        <v/>
      </c>
      <c r="G18" s="202" t="s">
        <v>339</v>
      </c>
      <c r="H18" s="424" t="s">
        <v>283</v>
      </c>
      <c r="I18" s="195" t="str">
        <f>IF(VLOOKUP(E18,' FEES TRACKER@'!B158:E177,4,FALSE)&gt;0,VLOOKUP(E18,' FEES TRACKER@'!B59:E177,4,FALSE),"")</f>
        <v/>
      </c>
      <c r="L18" s="162"/>
    </row>
    <row r="19" spans="5:13" s="161" customFormat="1" ht="21" x14ac:dyDescent="0.35">
      <c r="E19" s="447" t="s">
        <v>394</v>
      </c>
      <c r="F19" s="423" t="str">
        <f>IF(VLOOKUP(E19,' FEES TRACKER@'!B159:E178,4,FALSE)&gt;0,VLOOKUP(E19,' FEES TRACKER@'!B159:C178,2,FALSE),"")</f>
        <v>Almonda P. Moriba</v>
      </c>
      <c r="G19" s="202" t="s">
        <v>339</v>
      </c>
      <c r="H19" s="424" t="s">
        <v>283</v>
      </c>
      <c r="I19" s="195">
        <f>IF(VLOOKUP(E19,' FEES TRACKER@'!B159:E178,4,FALSE)&gt;0,VLOOKUP(E19,' FEES TRACKER@'!B60:E178,4,FALSE),"")</f>
        <v>1300</v>
      </c>
      <c r="L19" s="162"/>
    </row>
    <row r="20" spans="5:13" s="161" customFormat="1" ht="21" x14ac:dyDescent="0.35">
      <c r="E20" s="447" t="s">
        <v>395</v>
      </c>
      <c r="F20" s="423" t="str">
        <f>IF(VLOOKUP(E20,' FEES TRACKER@'!B160:E179,4,FALSE)&gt;0,VLOOKUP(E20,' FEES TRACKER@'!B160:C179,2,FALSE),"")</f>
        <v/>
      </c>
      <c r="G20" s="202" t="s">
        <v>339</v>
      </c>
      <c r="H20" s="424" t="s">
        <v>283</v>
      </c>
      <c r="I20" s="195" t="str">
        <f>IF(VLOOKUP(E20,' FEES TRACKER@'!B160:E179,4,FALSE)&gt;0,VLOOKUP(E20,' FEES TRACKER@'!B61:E179,4,FALSE),"")</f>
        <v/>
      </c>
      <c r="L20" s="162"/>
    </row>
    <row r="21" spans="5:13" s="161" customFormat="1" ht="21" x14ac:dyDescent="0.35">
      <c r="E21" s="447" t="s">
        <v>396</v>
      </c>
      <c r="F21" s="423" t="str">
        <f>IF(VLOOKUP(E21,' FEES TRACKER@'!B161:E180,4,FALSE)&gt;0,VLOOKUP(E21,' FEES TRACKER@'!B161:C180,2,FALSE),"")</f>
        <v/>
      </c>
      <c r="G21" s="202" t="s">
        <v>339</v>
      </c>
      <c r="H21" s="424" t="s">
        <v>283</v>
      </c>
      <c r="I21" s="195" t="str">
        <f>IF(VLOOKUP(E21,' FEES TRACKER@'!B161:E180,4,FALSE)&gt;0,VLOOKUP(E21,' FEES TRACKER@'!B62:E180,4,FALSE),"")</f>
        <v/>
      </c>
      <c r="L21" s="162"/>
    </row>
    <row r="22" spans="5:13" s="161" customFormat="1" ht="21" x14ac:dyDescent="0.35">
      <c r="E22" s="447" t="s">
        <v>397</v>
      </c>
      <c r="F22" s="423" t="str">
        <f>IF(VLOOKUP(E22,' FEES TRACKER@'!B162:E181,4,FALSE)&gt;0,VLOOKUP(E22,' FEES TRACKER@'!B162:C181,2,FALSE),"")</f>
        <v>Fatmata Jalloh</v>
      </c>
      <c r="G22" s="202" t="s">
        <v>339</v>
      </c>
      <c r="H22" s="424" t="s">
        <v>283</v>
      </c>
      <c r="I22" s="195">
        <f>IF(VLOOKUP(E22,' FEES TRACKER@'!B162:E181,4,FALSE)&gt;0,VLOOKUP(E22,' FEES TRACKER@'!B63:E181,4,FALSE),"")</f>
        <v>1300</v>
      </c>
      <c r="L22" s="162"/>
    </row>
    <row r="23" spans="5:13" s="161" customFormat="1" ht="21" x14ac:dyDescent="0.35">
      <c r="E23" s="447" t="s">
        <v>398</v>
      </c>
      <c r="F23" s="423" t="str">
        <f>IF(VLOOKUP(E23,' FEES TRACKER@'!B163:E182,4,FALSE)&gt;0,VLOOKUP(E23,' FEES TRACKER@'!B163:C182,2,FALSE),"")</f>
        <v/>
      </c>
      <c r="G23" s="202" t="s">
        <v>339</v>
      </c>
      <c r="H23" s="424" t="s">
        <v>283</v>
      </c>
      <c r="I23" s="195" t="str">
        <f>IF(VLOOKUP(E23,' FEES TRACKER@'!B163:E182,4,FALSE)&gt;0,VLOOKUP(E23,' FEES TRACKER@'!B64:E182,4,FALSE),"")</f>
        <v/>
      </c>
      <c r="L23" s="162"/>
    </row>
    <row r="24" spans="5:13" s="161" customFormat="1" ht="21" x14ac:dyDescent="0.35">
      <c r="E24" s="447" t="s">
        <v>399</v>
      </c>
      <c r="F24" s="423" t="str">
        <f>IF(VLOOKUP(E24,' FEES TRACKER@'!B164:E183,4,FALSE)&gt;0,VLOOKUP(E24,' FEES TRACKER@'!B164:C183,2,FALSE),"")</f>
        <v>Harmza S.Kanneh</v>
      </c>
      <c r="G24" s="202" t="s">
        <v>339</v>
      </c>
      <c r="H24" s="424" t="s">
        <v>283</v>
      </c>
      <c r="I24" s="195">
        <f>IF(VLOOKUP(E24,' FEES TRACKER@'!B164:E183,4,FALSE)&gt;0,VLOOKUP(E24,' FEES TRACKER@'!B65:E183,4,FALSE),"")</f>
        <v>1000</v>
      </c>
      <c r="L24" s="162"/>
    </row>
    <row r="25" spans="5:13" s="161" customFormat="1" ht="21" x14ac:dyDescent="0.35">
      <c r="E25" s="447" t="s">
        <v>400</v>
      </c>
      <c r="F25" s="423" t="str">
        <f>IF(VLOOKUP(E25,' FEES TRACKER@'!B165:E184,4,FALSE)&gt;0,VLOOKUP(E25,' FEES TRACKER@'!B165:C184,2,FALSE),"")</f>
        <v>Mohaned Massaqui</v>
      </c>
      <c r="G25" s="202" t="s">
        <v>339</v>
      </c>
      <c r="H25" s="424" t="s">
        <v>283</v>
      </c>
      <c r="I25" s="195">
        <f>IF(VLOOKUP(E25,' FEES TRACKER@'!B165:E184,4,FALSE)&gt;0,VLOOKUP(E25,' FEES TRACKER@'!B66:E184,4,FALSE),"")</f>
        <v>1300</v>
      </c>
      <c r="L25" s="162"/>
    </row>
    <row r="26" spans="5:13" s="161" customFormat="1" ht="21" x14ac:dyDescent="0.35">
      <c r="E26" s="447" t="s">
        <v>401</v>
      </c>
      <c r="F26" s="423" t="str">
        <f>IF(VLOOKUP(E26,' FEES TRACKER@'!B166:E185,4,FALSE)&gt;0,VLOOKUP(E26,' FEES TRACKER@'!B166:C185,2,FALSE),"")</f>
        <v>Benjamine K. Gbarie</v>
      </c>
      <c r="G26" s="202" t="s">
        <v>339</v>
      </c>
      <c r="H26" s="424" t="s">
        <v>283</v>
      </c>
      <c r="I26" s="195">
        <f>IF(VLOOKUP(E26,' FEES TRACKER@'!B166:E185,4,FALSE)&gt;0,VLOOKUP(E26,' FEES TRACKER@'!B67:E185,4,FALSE),"")</f>
        <v>300</v>
      </c>
      <c r="L26" s="162"/>
    </row>
    <row r="27" spans="5:13" s="161" customFormat="1" ht="21" x14ac:dyDescent="0.35">
      <c r="E27" s="447" t="s">
        <v>402</v>
      </c>
      <c r="F27" s="423"/>
      <c r="G27" s="202" t="s">
        <v>339</v>
      </c>
      <c r="H27" s="424" t="s">
        <v>283</v>
      </c>
      <c r="I27" s="195"/>
      <c r="L27" s="162"/>
    </row>
    <row r="28" spans="5:13" ht="21" x14ac:dyDescent="0.35">
      <c r="E28" s="447" t="s">
        <v>403</v>
      </c>
      <c r="F28" s="423"/>
      <c r="G28" s="205" t="s">
        <v>339</v>
      </c>
      <c r="H28" s="448" t="s">
        <v>283</v>
      </c>
      <c r="I28" s="195"/>
      <c r="L28" s="206"/>
      <c r="M28" s="180"/>
    </row>
    <row r="29" spans="5:13" ht="30.75" thickBot="1" x14ac:dyDescent="0.7">
      <c r="E29" s="207" t="s">
        <v>284</v>
      </c>
      <c r="F29" s="429"/>
      <c r="G29" s="207"/>
      <c r="H29" s="208"/>
      <c r="I29" s="210">
        <f>SUM(I8:I28)</f>
        <v>6500</v>
      </c>
    </row>
    <row r="30" spans="5:13" ht="15.75" thickTop="1" x14ac:dyDescent="0.25">
      <c r="H30" s="176"/>
    </row>
  </sheetData>
  <mergeCells count="2">
    <mergeCell ref="E2:I2"/>
    <mergeCell ref="E3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E1:M60"/>
  <sheetViews>
    <sheetView workbookViewId="0">
      <pane ySplit="4" topLeftCell="A17" activePane="bottomLeft" state="frozen"/>
      <selection pane="bottomLeft" activeCell="D54" sqref="D54"/>
    </sheetView>
  </sheetViews>
  <sheetFormatPr defaultRowHeight="15" x14ac:dyDescent="0.25"/>
  <cols>
    <col min="1" max="4" width="9.140625" style="404"/>
    <col min="5" max="5" width="13.85546875" style="404" customWidth="1"/>
    <col min="6" max="6" width="30.85546875" style="404" customWidth="1"/>
    <col min="7" max="7" width="13.28515625" style="430" customWidth="1"/>
    <col min="8" max="8" width="20" style="430" customWidth="1"/>
    <col min="9" max="9" width="15.7109375" style="404" customWidth="1"/>
    <col min="10" max="16384" width="9.140625" style="404"/>
  </cols>
  <sheetData>
    <row r="1" spans="5:13" ht="15.75" thickTop="1" x14ac:dyDescent="0.25">
      <c r="E1" s="405"/>
      <c r="F1" s="406"/>
      <c r="G1" s="406"/>
      <c r="H1" s="406"/>
      <c r="I1" s="407"/>
    </row>
    <row r="2" spans="5:13" ht="36" x14ac:dyDescent="0.55000000000000004">
      <c r="E2" s="408" t="s">
        <v>633</v>
      </c>
      <c r="F2" s="409"/>
      <c r="G2" s="409"/>
      <c r="H2" s="409"/>
      <c r="I2" s="410"/>
    </row>
    <row r="3" spans="5:13" ht="33.75" x14ac:dyDescent="0.5">
      <c r="E3" s="411" t="s">
        <v>322</v>
      </c>
      <c r="F3" s="412"/>
      <c r="G3" s="412"/>
      <c r="H3" s="412"/>
      <c r="I3" s="413"/>
    </row>
    <row r="4" spans="5:13" s="432" customFormat="1" ht="19.5" thickBot="1" x14ac:dyDescent="0.35">
      <c r="E4" s="456" t="s">
        <v>280</v>
      </c>
      <c r="F4" s="457" t="s">
        <v>271</v>
      </c>
      <c r="G4" s="457" t="s">
        <v>255</v>
      </c>
      <c r="H4" s="457" t="s">
        <v>281</v>
      </c>
      <c r="I4" s="458" t="s">
        <v>434</v>
      </c>
      <c r="L4" s="435"/>
      <c r="M4" s="435"/>
    </row>
    <row r="5" spans="5:13" s="415" customFormat="1" ht="20.25" thickTop="1" thickBot="1" x14ac:dyDescent="0.35">
      <c r="E5" s="422"/>
      <c r="F5" s="156"/>
      <c r="G5" s="452"/>
      <c r="H5" s="156"/>
      <c r="I5" s="453"/>
      <c r="L5" s="454"/>
    </row>
    <row r="6" spans="5:13" s="414" customFormat="1" ht="20.25" thickTop="1" thickBot="1" x14ac:dyDescent="0.35">
      <c r="E6" s="160"/>
      <c r="F6" s="419"/>
      <c r="G6" s="420" t="s">
        <v>341</v>
      </c>
      <c r="H6" s="419"/>
      <c r="I6" s="419" t="s">
        <v>262</v>
      </c>
    </row>
    <row r="7" spans="5:13" s="421" customFormat="1" ht="22.5" thickTop="1" thickBot="1" x14ac:dyDescent="0.4">
      <c r="E7" s="156"/>
      <c r="F7" s="156" t="s">
        <v>275</v>
      </c>
      <c r="G7" s="156"/>
      <c r="H7" s="156"/>
      <c r="I7" s="422"/>
    </row>
    <row r="8" spans="5:13" s="421" customFormat="1" ht="21.75" thickTop="1" x14ac:dyDescent="0.35">
      <c r="E8" s="196" t="s">
        <v>383</v>
      </c>
      <c r="F8" s="423" t="str">
        <f>IF(VLOOKUP(E8,' FEES TRACKER@'!B222:E271,4,FALSE)&gt;0,VLOOKUP(E8,' FEES TRACKER@'!B222:C271,2,FALSE),"")</f>
        <v/>
      </c>
      <c r="G8" s="194" t="s">
        <v>341</v>
      </c>
      <c r="H8" s="424" t="s">
        <v>283</v>
      </c>
      <c r="I8" s="195" t="str">
        <f>IF(VLOOKUP(E8,' FEES TRACKER@'!B222:E271,4,FALSE)&gt;0,VLOOKUP(E8,' FEES TRACKER@'!B222:E271,4,FALSE),"")</f>
        <v/>
      </c>
    </row>
    <row r="9" spans="5:13" s="421" customFormat="1" ht="21" x14ac:dyDescent="0.35">
      <c r="E9" s="196" t="s">
        <v>384</v>
      </c>
      <c r="F9" s="423" t="str">
        <f>IF(VLOOKUP(E9,' FEES TRACKER@'!B223:E272,4,FALSE)&gt;0,VLOOKUP(E9,' FEES TRACKER@'!B223:C272,2,FALSE),"")</f>
        <v/>
      </c>
      <c r="G9" s="202" t="s">
        <v>341</v>
      </c>
      <c r="H9" s="424" t="s">
        <v>283</v>
      </c>
      <c r="I9" s="195" t="str">
        <f>IF(VLOOKUP(E9,' FEES TRACKER@'!B223:E272,4,FALSE)&gt;0,VLOOKUP(E9,' FEES TRACKER@'!B223:E272,4,FALSE),"")</f>
        <v/>
      </c>
    </row>
    <row r="10" spans="5:13" s="421" customFormat="1" ht="21" x14ac:dyDescent="0.35">
      <c r="E10" s="196" t="s">
        <v>385</v>
      </c>
      <c r="F10" s="423" t="str">
        <f>IF(VLOOKUP(E10,' FEES TRACKER@'!B224:E273,4,FALSE)&gt;0,VLOOKUP(E10,' FEES TRACKER@'!B224:C273,2,FALSE),"")</f>
        <v/>
      </c>
      <c r="G10" s="202" t="s">
        <v>341</v>
      </c>
      <c r="H10" s="424" t="s">
        <v>283</v>
      </c>
      <c r="I10" s="195" t="str">
        <f>IF(VLOOKUP(E10,' FEES TRACKER@'!B224:E273,4,FALSE)&gt;0,VLOOKUP(E10,' FEES TRACKER@'!B224:E273,4,FALSE),"")</f>
        <v/>
      </c>
      <c r="K10" s="425"/>
      <c r="L10" s="425"/>
    </row>
    <row r="11" spans="5:13" s="421" customFormat="1" ht="21" x14ac:dyDescent="0.35">
      <c r="E11" s="196" t="s">
        <v>386</v>
      </c>
      <c r="F11" s="423" t="str">
        <f>IF(VLOOKUP(E11,' FEES TRACKER@'!B225:E274,4,FALSE)&gt;0,VLOOKUP(E11,' FEES TRACKER@'!B225:C274,2,FALSE),"")</f>
        <v/>
      </c>
      <c r="G11" s="202" t="s">
        <v>341</v>
      </c>
      <c r="H11" s="424" t="s">
        <v>283</v>
      </c>
      <c r="I11" s="195" t="str">
        <f>IF(VLOOKUP(E11,' FEES TRACKER@'!B225:E274,4,FALSE)&gt;0,VLOOKUP(E11,' FEES TRACKER@'!B225:E274,4,FALSE),"")</f>
        <v/>
      </c>
      <c r="L11" s="425"/>
    </row>
    <row r="12" spans="5:13" s="421" customFormat="1" ht="21" x14ac:dyDescent="0.35">
      <c r="E12" s="196" t="s">
        <v>387</v>
      </c>
      <c r="F12" s="423" t="str">
        <f>IF(VLOOKUP(E12,' FEES TRACKER@'!B226:E275,4,FALSE)&gt;0,VLOOKUP(E12,' FEES TRACKER@'!B226:C275,2,FALSE),"")</f>
        <v/>
      </c>
      <c r="G12" s="202" t="s">
        <v>341</v>
      </c>
      <c r="H12" s="424" t="s">
        <v>283</v>
      </c>
      <c r="I12" s="195" t="str">
        <f>IF(VLOOKUP(E12,' FEES TRACKER@'!B226:E275,4,FALSE)&gt;0,VLOOKUP(E12,' FEES TRACKER@'!B226:E275,4,FALSE),"")</f>
        <v/>
      </c>
      <c r="J12" s="426"/>
      <c r="K12" s="425"/>
      <c r="L12" s="425"/>
      <c r="M12" s="425"/>
    </row>
    <row r="13" spans="5:13" s="421" customFormat="1" ht="21" x14ac:dyDescent="0.35">
      <c r="E13" s="196" t="s">
        <v>388</v>
      </c>
      <c r="F13" s="423" t="str">
        <f>IF(VLOOKUP(E13,' FEES TRACKER@'!B227:E276,4,FALSE)&gt;0,VLOOKUP(E13,' FEES TRACKER@'!B227:C276,2,FALSE),"")</f>
        <v/>
      </c>
      <c r="G13" s="202" t="s">
        <v>341</v>
      </c>
      <c r="H13" s="424" t="s">
        <v>283</v>
      </c>
      <c r="I13" s="195" t="str">
        <f>IF(VLOOKUP(E13,' FEES TRACKER@'!B227:E276,4,FALSE)&gt;0,VLOOKUP(E13,' FEES TRACKER@'!B227:E276,4,FALSE),"")</f>
        <v/>
      </c>
      <c r="J13" s="425"/>
      <c r="K13" s="425"/>
      <c r="L13" s="425"/>
    </row>
    <row r="14" spans="5:13" s="421" customFormat="1" ht="21" x14ac:dyDescent="0.35">
      <c r="E14" s="196" t="s">
        <v>389</v>
      </c>
      <c r="F14" s="423" t="str">
        <f>IF(VLOOKUP(E14,' FEES TRACKER@'!B228:E277,4,FALSE)&gt;0,VLOOKUP(E14,' FEES TRACKER@'!B228:C277,2,FALSE),"")</f>
        <v/>
      </c>
      <c r="G14" s="202" t="s">
        <v>341</v>
      </c>
      <c r="H14" s="424" t="s">
        <v>283</v>
      </c>
      <c r="I14" s="195" t="str">
        <f>IF(VLOOKUP(E14,' FEES TRACKER@'!B228:E277,4,FALSE)&gt;0,VLOOKUP(E14,' FEES TRACKER@'!B228:E277,4,FALSE),"")</f>
        <v/>
      </c>
      <c r="L14" s="425"/>
    </row>
    <row r="15" spans="5:13" s="421" customFormat="1" ht="21" x14ac:dyDescent="0.35">
      <c r="E15" s="196" t="s">
        <v>390</v>
      </c>
      <c r="F15" s="423" t="str">
        <f>IF(VLOOKUP(E15,' FEES TRACKER@'!B229:E278,4,FALSE)&gt;0,VLOOKUP(E15,' FEES TRACKER@'!B229:C278,2,FALSE),"")</f>
        <v/>
      </c>
      <c r="G15" s="202" t="s">
        <v>341</v>
      </c>
      <c r="H15" s="424" t="s">
        <v>283</v>
      </c>
      <c r="I15" s="195" t="str">
        <f>IF(VLOOKUP(E15,' FEES TRACKER@'!B229:E278,4,FALSE)&gt;0,VLOOKUP(E15,' FEES TRACKER@'!B229:E278,4,FALSE),"")</f>
        <v/>
      </c>
      <c r="L15" s="425"/>
    </row>
    <row r="16" spans="5:13" s="421" customFormat="1" ht="21" x14ac:dyDescent="0.35">
      <c r="E16" s="196" t="s">
        <v>391</v>
      </c>
      <c r="F16" s="423" t="str">
        <f>IF(VLOOKUP(E16,' FEES TRACKER@'!B230:E279,4,FALSE)&gt;0,VLOOKUP(E16,' FEES TRACKER@'!B230:C279,2,FALSE),"")</f>
        <v/>
      </c>
      <c r="G16" s="202" t="s">
        <v>341</v>
      </c>
      <c r="H16" s="424" t="s">
        <v>283</v>
      </c>
      <c r="I16" s="195" t="str">
        <f>IF(VLOOKUP(E16,' FEES TRACKER@'!B230:E279,4,FALSE)&gt;0,VLOOKUP(E16,' FEES TRACKER@'!B230:E279,4,FALSE),"")</f>
        <v/>
      </c>
      <c r="L16" s="425"/>
    </row>
    <row r="17" spans="5:12" s="421" customFormat="1" ht="21" x14ac:dyDescent="0.35">
      <c r="E17" s="196" t="s">
        <v>392</v>
      </c>
      <c r="F17" s="423" t="str">
        <f>IF(VLOOKUP(E17,' FEES TRACKER@'!B231:E280,4,FALSE)&gt;0,VLOOKUP(E17,' FEES TRACKER@'!B231:C280,2,FALSE),"")</f>
        <v/>
      </c>
      <c r="G17" s="202" t="s">
        <v>341</v>
      </c>
      <c r="H17" s="424" t="s">
        <v>283</v>
      </c>
      <c r="I17" s="195" t="str">
        <f>IF(VLOOKUP(E17,' FEES TRACKER@'!B231:E280,4,FALSE)&gt;0,VLOOKUP(E17,' FEES TRACKER@'!B231:E280,4,FALSE),"")</f>
        <v/>
      </c>
      <c r="L17" s="425"/>
    </row>
    <row r="18" spans="5:12" s="421" customFormat="1" ht="21" x14ac:dyDescent="0.35">
      <c r="E18" s="196" t="s">
        <v>393</v>
      </c>
      <c r="F18" s="423" t="str">
        <f>IF(VLOOKUP(E18,' FEES TRACKER@'!B232:E281,4,FALSE)&gt;0,VLOOKUP(E18,' FEES TRACKER@'!B232:C281,2,FALSE),"")</f>
        <v/>
      </c>
      <c r="G18" s="202" t="s">
        <v>341</v>
      </c>
      <c r="H18" s="424" t="s">
        <v>283</v>
      </c>
      <c r="I18" s="195" t="str">
        <f>IF(VLOOKUP(E18,' FEES TRACKER@'!B232:E281,4,FALSE)&gt;0,VLOOKUP(E18,' FEES TRACKER@'!B232:E281,4,FALSE),"")</f>
        <v/>
      </c>
      <c r="L18" s="425"/>
    </row>
    <row r="19" spans="5:12" s="421" customFormat="1" ht="21" x14ac:dyDescent="0.35">
      <c r="E19" s="196" t="s">
        <v>394</v>
      </c>
      <c r="F19" s="423" t="str">
        <f>IF(VLOOKUP(E19,' FEES TRACKER@'!B233:E282,4,FALSE)&gt;0,VLOOKUP(E19,' FEES TRACKER@'!B233:C282,2,FALSE),"")</f>
        <v/>
      </c>
      <c r="G19" s="202" t="s">
        <v>341</v>
      </c>
      <c r="H19" s="424" t="s">
        <v>283</v>
      </c>
      <c r="I19" s="195" t="str">
        <f>IF(VLOOKUP(E19,' FEES TRACKER@'!B233:E282,4,FALSE)&gt;0,VLOOKUP(E19,' FEES TRACKER@'!B233:E282,4,FALSE),"")</f>
        <v/>
      </c>
      <c r="L19" s="425"/>
    </row>
    <row r="20" spans="5:12" s="421" customFormat="1" ht="21" x14ac:dyDescent="0.35">
      <c r="E20" s="196" t="s">
        <v>395</v>
      </c>
      <c r="F20" s="423" t="str">
        <f>IF(VLOOKUP(E20,' FEES TRACKER@'!B234:E283,4,FALSE)&gt;0,VLOOKUP(E20,' FEES TRACKER@'!B234:C283,2,FALSE),"")</f>
        <v/>
      </c>
      <c r="G20" s="202" t="s">
        <v>341</v>
      </c>
      <c r="H20" s="424" t="s">
        <v>283</v>
      </c>
      <c r="I20" s="195" t="str">
        <f>IF(VLOOKUP(E20,' FEES TRACKER@'!B234:E283,4,FALSE)&gt;0,VLOOKUP(E20,' FEES TRACKER@'!B234:E283,4,FALSE),"")</f>
        <v/>
      </c>
      <c r="L20" s="425"/>
    </row>
    <row r="21" spans="5:12" s="421" customFormat="1" ht="21" x14ac:dyDescent="0.35">
      <c r="E21" s="196" t="s">
        <v>396</v>
      </c>
      <c r="F21" s="423" t="str">
        <f>IF(VLOOKUP(E21,' FEES TRACKER@'!B235:E284,4,FALSE)&gt;0,VLOOKUP(E21,' FEES TRACKER@'!B235:C284,2,FALSE),"")</f>
        <v/>
      </c>
      <c r="G21" s="202" t="s">
        <v>341</v>
      </c>
      <c r="H21" s="424" t="s">
        <v>283</v>
      </c>
      <c r="I21" s="195" t="str">
        <f>IF(VLOOKUP(E21,' FEES TRACKER@'!B235:E284,4,FALSE)&gt;0,VLOOKUP(E21,' FEES TRACKER@'!B235:E284,4,FALSE),"")</f>
        <v/>
      </c>
      <c r="L21" s="425"/>
    </row>
    <row r="22" spans="5:12" s="421" customFormat="1" ht="21" x14ac:dyDescent="0.35">
      <c r="E22" s="196" t="s">
        <v>397</v>
      </c>
      <c r="F22" s="423" t="str">
        <f>IF(VLOOKUP(E22,' FEES TRACKER@'!B236:E285,4,FALSE)&gt;0,VLOOKUP(E22,' FEES TRACKER@'!B236:C285,2,FALSE),"")</f>
        <v/>
      </c>
      <c r="G22" s="202" t="s">
        <v>341</v>
      </c>
      <c r="H22" s="424" t="s">
        <v>283</v>
      </c>
      <c r="I22" s="195" t="str">
        <f>IF(VLOOKUP(E22,' FEES TRACKER@'!B236:E285,4,FALSE)&gt;0,VLOOKUP(E22,' FEES TRACKER@'!B236:E285,4,FALSE),"")</f>
        <v/>
      </c>
      <c r="L22" s="425"/>
    </row>
    <row r="23" spans="5:12" s="421" customFormat="1" ht="21" x14ac:dyDescent="0.35">
      <c r="E23" s="196" t="s">
        <v>398</v>
      </c>
      <c r="F23" s="423" t="str">
        <f>IF(VLOOKUP(E23,' FEES TRACKER@'!B237:E286,4,FALSE)&gt;0,VLOOKUP(E23,' FEES TRACKER@'!B237:C286,2,FALSE),"")</f>
        <v>Daniella Z.  Conteh</v>
      </c>
      <c r="G23" s="202" t="s">
        <v>341</v>
      </c>
      <c r="H23" s="424" t="s">
        <v>283</v>
      </c>
      <c r="I23" s="195">
        <f>IF(VLOOKUP(E23,' FEES TRACKER@'!B237:E286,4,FALSE)&gt;0,VLOOKUP(E23,' FEES TRACKER@'!B237:E286,4,FALSE),"")</f>
        <v>300</v>
      </c>
      <c r="L23" s="425"/>
    </row>
    <row r="24" spans="5:12" s="421" customFormat="1" ht="21" x14ac:dyDescent="0.35">
      <c r="E24" s="196" t="s">
        <v>399</v>
      </c>
      <c r="F24" s="423" t="str">
        <f>IF(VLOOKUP(E24,' FEES TRACKER@'!B238:E287,4,FALSE)&gt;0,VLOOKUP(E24,' FEES TRACKER@'!B238:C287,2,FALSE),"")</f>
        <v>Timothy S. Ngaujah</v>
      </c>
      <c r="G24" s="202" t="s">
        <v>341</v>
      </c>
      <c r="H24" s="424" t="s">
        <v>283</v>
      </c>
      <c r="I24" s="195">
        <f>IF(VLOOKUP(E24,' FEES TRACKER@'!B238:E287,4,FALSE)&gt;0,VLOOKUP(E24,' FEES TRACKER@'!B238:E287,4,FALSE),"")</f>
        <v>1300</v>
      </c>
      <c r="L24" s="425"/>
    </row>
    <row r="25" spans="5:12" s="421" customFormat="1" ht="21" x14ac:dyDescent="0.35">
      <c r="E25" s="196" t="s">
        <v>400</v>
      </c>
      <c r="F25" s="423" t="str">
        <f>IF(VLOOKUP(E25,' FEES TRACKER@'!B238:E288,4,FALSE)&gt;0,VLOOKUP(E25,' FEES TRACKER@'!B238:C288,2,FALSE),"")</f>
        <v/>
      </c>
      <c r="G25" s="202" t="s">
        <v>341</v>
      </c>
      <c r="H25" s="424" t="s">
        <v>283</v>
      </c>
      <c r="I25" s="195" t="str">
        <f>IF(VLOOKUP(E25,' FEES TRACKER@'!B238:E288,4,FALSE)&gt;0,VLOOKUP(E25,' FEES TRACKER@'!B238:E288,4,FALSE),"")</f>
        <v/>
      </c>
      <c r="L25" s="425"/>
    </row>
    <row r="26" spans="5:12" s="421" customFormat="1" ht="21" x14ac:dyDescent="0.35">
      <c r="E26" s="196" t="s">
        <v>401</v>
      </c>
      <c r="F26" s="423" t="str">
        <f>IF(VLOOKUP(E26,' FEES TRACKER@'!B239:E289,4,FALSE)&gt;0,VLOOKUP(E26,' FEES TRACKER@'!B239:C289,2,FALSE),"")</f>
        <v>Binta Bah</v>
      </c>
      <c r="G26" s="202" t="s">
        <v>341</v>
      </c>
      <c r="H26" s="424" t="s">
        <v>283</v>
      </c>
      <c r="I26" s="195">
        <f>IF(VLOOKUP(E26,' FEES TRACKER@'!B239:E289,4,FALSE)&gt;0,VLOOKUP(E26,' FEES TRACKER@'!B239:E289,4,FALSE),"")</f>
        <v>300</v>
      </c>
      <c r="L26" s="425"/>
    </row>
    <row r="27" spans="5:12" s="421" customFormat="1" ht="21" x14ac:dyDescent="0.35">
      <c r="E27" s="196" t="s">
        <v>402</v>
      </c>
      <c r="F27" s="423" t="str">
        <f>IF(VLOOKUP(E27,' FEES TRACKER@'!B240:E290,4,FALSE)&gt;0,VLOOKUP(E27,' FEES TRACKER@'!B240:C290,2,FALSE),"")</f>
        <v>Haja Turay</v>
      </c>
      <c r="G27" s="202" t="s">
        <v>341</v>
      </c>
      <c r="H27" s="424" t="s">
        <v>283</v>
      </c>
      <c r="I27" s="195">
        <f>IF(VLOOKUP(E27,' FEES TRACKER@'!B240:E290,4,FALSE)&gt;0,VLOOKUP(E27,' FEES TRACKER@'!B240:E290,4,FALSE),"")</f>
        <v>1300</v>
      </c>
      <c r="L27" s="425"/>
    </row>
    <row r="28" spans="5:12" s="421" customFormat="1" ht="21" x14ac:dyDescent="0.35">
      <c r="E28" s="196" t="s">
        <v>403</v>
      </c>
      <c r="F28" s="423" t="str">
        <f>IF(VLOOKUP(E28,' FEES TRACKER@'!B241:E291,4,FALSE)&gt;0,VLOOKUP(E28,' FEES TRACKER@'!B241:C291,2,FALSE),"")</f>
        <v/>
      </c>
      <c r="G28" s="202" t="s">
        <v>341</v>
      </c>
      <c r="H28" s="424" t="s">
        <v>283</v>
      </c>
      <c r="I28" s="195" t="str">
        <f>IF(VLOOKUP(E28,' FEES TRACKER@'!B241:E291,4,FALSE)&gt;0,VLOOKUP(E28,' FEES TRACKER@'!B241:E291,4,FALSE),"")</f>
        <v/>
      </c>
      <c r="L28" s="425"/>
    </row>
    <row r="29" spans="5:12" s="421" customFormat="1" ht="21" x14ac:dyDescent="0.35">
      <c r="E29" s="196" t="s">
        <v>404</v>
      </c>
      <c r="F29" s="423" t="str">
        <f>IF(VLOOKUP(E29,' FEES TRACKER@'!B242:E292,4,FALSE)&gt;0,VLOOKUP(E29,' FEES TRACKER@'!B242:C292,2,FALSE),"")</f>
        <v/>
      </c>
      <c r="G29" s="202" t="s">
        <v>341</v>
      </c>
      <c r="H29" s="424" t="s">
        <v>283</v>
      </c>
      <c r="I29" s="195" t="str">
        <f>IF(VLOOKUP(E29,' FEES TRACKER@'!B242:E292,4,FALSE)&gt;0,VLOOKUP(E29,' FEES TRACKER@'!B242:E292,4,FALSE),"")</f>
        <v/>
      </c>
      <c r="L29" s="425"/>
    </row>
    <row r="30" spans="5:12" s="421" customFormat="1" ht="21" x14ac:dyDescent="0.35">
      <c r="E30" s="196" t="s">
        <v>405</v>
      </c>
      <c r="F30" s="423" t="str">
        <f>IF(VLOOKUP(E30,' FEES TRACKER@'!B243:E293,4,FALSE)&gt;0,VLOOKUP(E30,' FEES TRACKER@'!B243:C293,2,FALSE),"")</f>
        <v/>
      </c>
      <c r="G30" s="202" t="s">
        <v>341</v>
      </c>
      <c r="H30" s="424" t="s">
        <v>283</v>
      </c>
      <c r="I30" s="195" t="str">
        <f>IF(VLOOKUP(E30,' FEES TRACKER@'!B243:E293,4,FALSE)&gt;0,VLOOKUP(E30,' FEES TRACKER@'!B243:E293,4,FALSE),"")</f>
        <v/>
      </c>
      <c r="L30" s="425"/>
    </row>
    <row r="31" spans="5:12" s="421" customFormat="1" ht="21" x14ac:dyDescent="0.35">
      <c r="E31" s="196" t="s">
        <v>406</v>
      </c>
      <c r="F31" s="423" t="str">
        <f>IF(VLOOKUP(E31,' FEES TRACKER@'!B244:E294,4,FALSE)&gt;0,VLOOKUP(E31,' FEES TRACKER@'!B244:C294,2,FALSE),"")</f>
        <v>Suliaman S. Kamara</v>
      </c>
      <c r="G31" s="202" t="s">
        <v>341</v>
      </c>
      <c r="H31" s="424" t="s">
        <v>283</v>
      </c>
      <c r="I31" s="195">
        <f>IF(VLOOKUP(E31,' FEES TRACKER@'!B244:E294,4,FALSE)&gt;0,VLOOKUP(E31,' FEES TRACKER@'!B244:E294,4,FALSE),"")</f>
        <v>1300</v>
      </c>
      <c r="L31" s="425"/>
    </row>
    <row r="32" spans="5:12" s="421" customFormat="1" ht="18" customHeight="1" x14ac:dyDescent="0.35">
      <c r="E32" s="196" t="s">
        <v>407</v>
      </c>
      <c r="F32" s="423" t="str">
        <f>IF(VLOOKUP(E32,' FEES TRACKER@'!B245:E295,4,FALSE)&gt;0,VLOOKUP(E32,' FEES TRACKER@'!B245:C295,2,FALSE),"")</f>
        <v>Nyakeh F Ngegba</v>
      </c>
      <c r="G32" s="202" t="s">
        <v>341</v>
      </c>
      <c r="H32" s="424" t="s">
        <v>283</v>
      </c>
      <c r="I32" s="195">
        <f>IF(VLOOKUP(E32,' FEES TRACKER@'!B245:E295,4,FALSE)&gt;0,VLOOKUP(E32,' FEES TRACKER@'!B245:E295,4,FALSE),"")</f>
        <v>1300</v>
      </c>
      <c r="L32" s="425"/>
    </row>
    <row r="33" spans="5:12" s="421" customFormat="1" ht="18" customHeight="1" x14ac:dyDescent="0.35">
      <c r="E33" s="196" t="s">
        <v>408</v>
      </c>
      <c r="F33" s="423" t="str">
        <f>IF(VLOOKUP(E33,' FEES TRACKER@'!B246:E296,4,FALSE)&gt;0,VLOOKUP(E33,' FEES TRACKER@'!B246:C296,2,FALSE),"")</f>
        <v/>
      </c>
      <c r="G33" s="202" t="s">
        <v>341</v>
      </c>
      <c r="H33" s="424" t="s">
        <v>283</v>
      </c>
      <c r="I33" s="195" t="str">
        <f>IF(VLOOKUP(E33,' FEES TRACKER@'!B246:E296,4,FALSE)&gt;0,VLOOKUP(E33,' FEES TRACKER@'!B246:E296,4,FALSE),"")</f>
        <v/>
      </c>
      <c r="L33" s="425"/>
    </row>
    <row r="34" spans="5:12" s="421" customFormat="1" ht="18" customHeight="1" x14ac:dyDescent="0.35">
      <c r="E34" s="196" t="s">
        <v>409</v>
      </c>
      <c r="F34" s="423" t="str">
        <f>IF(VLOOKUP(E34,' FEES TRACKER@'!B247:E297,4,FALSE)&gt;0,VLOOKUP(E34,' FEES TRACKER@'!B247:C297,2,FALSE),"")</f>
        <v/>
      </c>
      <c r="G34" s="202" t="s">
        <v>341</v>
      </c>
      <c r="H34" s="424" t="s">
        <v>283</v>
      </c>
      <c r="I34" s="195" t="str">
        <f>IF(VLOOKUP(E34,' FEES TRACKER@'!B247:E297,4,FALSE)&gt;0,VLOOKUP(E34,' FEES TRACKER@'!B247:E297,4,FALSE),"")</f>
        <v/>
      </c>
      <c r="L34" s="425"/>
    </row>
    <row r="35" spans="5:12" s="421" customFormat="1" ht="21" x14ac:dyDescent="0.35">
      <c r="E35" s="196" t="s">
        <v>410</v>
      </c>
      <c r="F35" s="423" t="str">
        <f>IF(VLOOKUP(E35,' FEES TRACKER@'!B248:E298,4,FALSE)&gt;0,VLOOKUP(E35,' FEES TRACKER@'!B248:C298,2,FALSE),"")</f>
        <v/>
      </c>
      <c r="G35" s="202" t="s">
        <v>341</v>
      </c>
      <c r="H35" s="424" t="s">
        <v>283</v>
      </c>
      <c r="I35" s="195" t="str">
        <f>IF(VLOOKUP(E35,' FEES TRACKER@'!B248:E298,4,FALSE)&gt;0,VLOOKUP(E35,' FEES TRACKER@'!B248:E298,4,FALSE),"")</f>
        <v/>
      </c>
      <c r="L35" s="425"/>
    </row>
    <row r="36" spans="5:12" s="421" customFormat="1" ht="21" x14ac:dyDescent="0.35">
      <c r="E36" s="196" t="s">
        <v>411</v>
      </c>
      <c r="F36" s="423" t="str">
        <f>IF(VLOOKUP(E36,' FEES TRACKER@'!B249:E299,4,FALSE)&gt;0,VLOOKUP(E36,' FEES TRACKER@'!B249:C299,2,FALSE),"")</f>
        <v>Abubakarr Samuel Sankoh</v>
      </c>
      <c r="G36" s="202" t="s">
        <v>341</v>
      </c>
      <c r="H36" s="424" t="s">
        <v>283</v>
      </c>
      <c r="I36" s="195">
        <f>IF(VLOOKUP(E36,' FEES TRACKER@'!B249:E299,4,FALSE)&gt;0,VLOOKUP(E36,' FEES TRACKER@'!B249:E299,4,FALSE),"")</f>
        <v>300</v>
      </c>
      <c r="L36" s="425"/>
    </row>
    <row r="37" spans="5:12" s="421" customFormat="1" ht="21" x14ac:dyDescent="0.35">
      <c r="E37" s="196" t="s">
        <v>412</v>
      </c>
      <c r="F37" s="423" t="str">
        <f>IF(VLOOKUP(E37,' FEES TRACKER@'!B250:E300,4,FALSE)&gt;0,VLOOKUP(E37,' FEES TRACKER@'!B250:C300,2,FALSE),"")</f>
        <v/>
      </c>
      <c r="G37" s="202" t="s">
        <v>341</v>
      </c>
      <c r="H37" s="424" t="s">
        <v>283</v>
      </c>
      <c r="I37" s="195" t="str">
        <f>IF(VLOOKUP(E37,' FEES TRACKER@'!B250:E300,4,FALSE)&gt;0,VLOOKUP(E37,' FEES TRACKER@'!B250:E300,4,FALSE),"")</f>
        <v/>
      </c>
      <c r="L37" s="425"/>
    </row>
    <row r="38" spans="5:12" s="421" customFormat="1" ht="21" x14ac:dyDescent="0.35">
      <c r="E38" s="196" t="s">
        <v>413</v>
      </c>
      <c r="F38" s="423" t="str">
        <f>IF(VLOOKUP(E38,' FEES TRACKER@'!B251:E301,4,FALSE)&gt;0,VLOOKUP(E38,' FEES TRACKER@'!B251:C301,2,FALSE),"")</f>
        <v>Alhaji Mohamed Kamara</v>
      </c>
      <c r="G38" s="202" t="s">
        <v>341</v>
      </c>
      <c r="H38" s="424" t="s">
        <v>283</v>
      </c>
      <c r="I38" s="195">
        <f>IF(VLOOKUP(E38,' FEES TRACKER@'!B251:E301,4,FALSE)&gt;0,VLOOKUP(E38,' FEES TRACKER@'!B251:E301,4,FALSE),"")</f>
        <v>300</v>
      </c>
      <c r="L38" s="425"/>
    </row>
    <row r="39" spans="5:12" s="421" customFormat="1" ht="21" x14ac:dyDescent="0.35">
      <c r="E39" s="196" t="s">
        <v>414</v>
      </c>
      <c r="F39" s="423" t="str">
        <f>IF(VLOOKUP(E39,' FEES TRACKER@'!B252:E302,4,FALSE)&gt;0,VLOOKUP(E39,' FEES TRACKER@'!B252:C302,2,FALSE),"")</f>
        <v/>
      </c>
      <c r="G39" s="202" t="s">
        <v>341</v>
      </c>
      <c r="H39" s="424" t="s">
        <v>283</v>
      </c>
      <c r="I39" s="195" t="str">
        <f>IF(VLOOKUP(E39,' FEES TRACKER@'!B252:E302,4,FALSE)&gt;0,VLOOKUP(E39,' FEES TRACKER@'!B252:E302,4,FALSE),"")</f>
        <v/>
      </c>
      <c r="L39" s="425"/>
    </row>
    <row r="40" spans="5:12" s="421" customFormat="1" ht="21" x14ac:dyDescent="0.35">
      <c r="E40" s="196" t="s">
        <v>415</v>
      </c>
      <c r="F40" s="423" t="str">
        <f>IF(VLOOKUP(E40,' FEES TRACKER@'!B253:E303,4,FALSE)&gt;0,VLOOKUP(E40,' FEES TRACKER@'!B253:C303,2,FALSE),"")</f>
        <v>Hawa Kamara</v>
      </c>
      <c r="G40" s="202" t="s">
        <v>341</v>
      </c>
      <c r="H40" s="424" t="s">
        <v>283</v>
      </c>
      <c r="I40" s="195">
        <f>IF(VLOOKUP(E40,' FEES TRACKER@'!B253:E303,4,FALSE)&gt;0,VLOOKUP(E40,' FEES TRACKER@'!B253:E303,4,FALSE),"")</f>
        <v>1300</v>
      </c>
      <c r="L40" s="425"/>
    </row>
    <row r="41" spans="5:12" s="421" customFormat="1" ht="21" x14ac:dyDescent="0.35">
      <c r="E41" s="196" t="s">
        <v>416</v>
      </c>
      <c r="F41" s="423" t="str">
        <f>IF(VLOOKUP(E41,' FEES TRACKER@'!B254:E304,4,FALSE)&gt;0,VLOOKUP(E41,' FEES TRACKER@'!B254:C304,2,FALSE),"")</f>
        <v>Chrisdel E. A. Owusu</v>
      </c>
      <c r="G41" s="202" t="s">
        <v>341</v>
      </c>
      <c r="H41" s="424" t="s">
        <v>283</v>
      </c>
      <c r="I41" s="195">
        <f>IF(VLOOKUP(E41,' FEES TRACKER@'!B254:E304,4,FALSE)&gt;0,VLOOKUP(E41,' FEES TRACKER@'!B254:E304,4,FALSE),"")</f>
        <v>1300</v>
      </c>
      <c r="L41" s="425"/>
    </row>
    <row r="42" spans="5:12" s="421" customFormat="1" ht="21" x14ac:dyDescent="0.35">
      <c r="E42" s="196" t="s">
        <v>417</v>
      </c>
      <c r="F42" s="423" t="str">
        <f>IF(VLOOKUP(E42,' FEES TRACKER@'!B255:E305,4,FALSE)&gt;0,VLOOKUP(E42,' FEES TRACKER@'!B255:C305,2,FALSE),"")</f>
        <v/>
      </c>
      <c r="G42" s="202" t="s">
        <v>341</v>
      </c>
      <c r="H42" s="424" t="s">
        <v>283</v>
      </c>
      <c r="I42" s="195" t="str">
        <f>IF(VLOOKUP(E42,' FEES TRACKER@'!B255:E305,4,FALSE)&gt;0,VLOOKUP(E42,' FEES TRACKER@'!B255:E305,4,FALSE),"")</f>
        <v/>
      </c>
      <c r="L42" s="425"/>
    </row>
    <row r="43" spans="5:12" s="421" customFormat="1" ht="21" x14ac:dyDescent="0.35">
      <c r="E43" s="196" t="s">
        <v>418</v>
      </c>
      <c r="F43" s="423" t="str">
        <f>IF(VLOOKUP(E43,' FEES TRACKER@'!B256:E306,4,FALSE)&gt;0,VLOOKUP(E43,' FEES TRACKER@'!B256:C306,2,FALSE),"")</f>
        <v/>
      </c>
      <c r="G43" s="202" t="s">
        <v>341</v>
      </c>
      <c r="H43" s="424" t="s">
        <v>283</v>
      </c>
      <c r="I43" s="195" t="str">
        <f>IF(VLOOKUP(E43,' FEES TRACKER@'!B256:E306,4,FALSE)&gt;0,VLOOKUP(E43,' FEES TRACKER@'!B256:E306,4,FALSE),"")</f>
        <v/>
      </c>
      <c r="K43" s="425"/>
      <c r="L43" s="425"/>
    </row>
    <row r="44" spans="5:12" s="421" customFormat="1" ht="21" x14ac:dyDescent="0.35">
      <c r="E44" s="196" t="s">
        <v>419</v>
      </c>
      <c r="F44" s="423" t="str">
        <f>IF(VLOOKUP(E44,' FEES TRACKER@'!B257:E307,4,FALSE)&gt;0,VLOOKUP(E44,' FEES TRACKER@'!B257:C307,2,FALSE),"")</f>
        <v/>
      </c>
      <c r="G44" s="202" t="s">
        <v>341</v>
      </c>
      <c r="H44" s="424" t="s">
        <v>283</v>
      </c>
      <c r="I44" s="195" t="str">
        <f>IF(VLOOKUP(E44,' FEES TRACKER@'!B257:E307,4,FALSE)&gt;0,VLOOKUP(E44,' FEES TRACKER@'!B257:E307,4,FALSE),"")</f>
        <v/>
      </c>
      <c r="L44" s="425"/>
    </row>
    <row r="45" spans="5:12" s="421" customFormat="1" ht="21" x14ac:dyDescent="0.35">
      <c r="E45" s="196" t="s">
        <v>420</v>
      </c>
      <c r="F45" s="423" t="str">
        <f>IF(VLOOKUP(E45,' FEES TRACKER@'!B258:E308,4,FALSE)&gt;0,VLOOKUP(E45,' FEES TRACKER@'!B258:C308,2,FALSE),"")</f>
        <v/>
      </c>
      <c r="G45" s="202" t="s">
        <v>341</v>
      </c>
      <c r="H45" s="424" t="s">
        <v>283</v>
      </c>
      <c r="I45" s="195" t="str">
        <f>IF(VLOOKUP(E45,' FEES TRACKER@'!B258:E308,4,FALSE)&gt;0,VLOOKUP(E45,' FEES TRACKER@'!B258:E308,4,FALSE),"")</f>
        <v/>
      </c>
      <c r="L45" s="425"/>
    </row>
    <row r="46" spans="5:12" s="421" customFormat="1" ht="21" x14ac:dyDescent="0.35">
      <c r="E46" s="196" t="s">
        <v>421</v>
      </c>
      <c r="F46" s="423" t="str">
        <f>IF(VLOOKUP(E46,' FEES TRACKER@'!B259:E309,4,FALSE)&gt;0,VLOOKUP(E46,' FEES TRACKER@'!B259:C309,2,FALSE),"")</f>
        <v/>
      </c>
      <c r="G46" s="202" t="s">
        <v>341</v>
      </c>
      <c r="H46" s="424" t="s">
        <v>283</v>
      </c>
      <c r="I46" s="195" t="str">
        <f>IF(VLOOKUP(E46,' FEES TRACKER@'!B259:E309,4,FALSE)&gt;0,VLOOKUP(E46,' FEES TRACKER@'!B259:E309,4,FALSE),"")</f>
        <v/>
      </c>
      <c r="L46" s="425"/>
    </row>
    <row r="47" spans="5:12" s="421" customFormat="1" ht="21" x14ac:dyDescent="0.35">
      <c r="E47" s="196" t="s">
        <v>422</v>
      </c>
      <c r="F47" s="423" t="str">
        <f>IF(VLOOKUP(E47,' FEES TRACKER@'!B260:E310,4,FALSE)&gt;0,VLOOKUP(E47,' FEES TRACKER@'!B260:C310,2,FALSE),"")</f>
        <v/>
      </c>
      <c r="G47" s="202" t="s">
        <v>341</v>
      </c>
      <c r="H47" s="424" t="s">
        <v>283</v>
      </c>
      <c r="I47" s="195" t="str">
        <f>IF(VLOOKUP(E47,' FEES TRACKER@'!B260:E310,4,FALSE)&gt;0,VLOOKUP(E47,' FEES TRACKER@'!B260:E310,4,FALSE),"")</f>
        <v/>
      </c>
      <c r="L47" s="425"/>
    </row>
    <row r="48" spans="5:12" s="421" customFormat="1" ht="21" x14ac:dyDescent="0.35">
      <c r="E48" s="196" t="s">
        <v>423</v>
      </c>
      <c r="F48" s="423" t="str">
        <f>IF(VLOOKUP(E48,' FEES TRACKER@'!B261:E311,4,FALSE)&gt;0,VLOOKUP(E48,' FEES TRACKER@'!B261:C311,2,FALSE),"")</f>
        <v/>
      </c>
      <c r="G48" s="202" t="s">
        <v>341</v>
      </c>
      <c r="H48" s="424" t="s">
        <v>283</v>
      </c>
      <c r="I48" s="195" t="str">
        <f>IF(VLOOKUP(E48,' FEES TRACKER@'!B261:E311,4,FALSE)&gt;0,VLOOKUP(E48,' FEES TRACKER@'!B261:E311,4,FALSE),"")</f>
        <v/>
      </c>
      <c r="L48" s="425"/>
    </row>
    <row r="49" spans="5:13" s="421" customFormat="1" ht="21" x14ac:dyDescent="0.35">
      <c r="E49" s="196" t="s">
        <v>424</v>
      </c>
      <c r="F49" s="423" t="str">
        <f>IF(VLOOKUP(E49,' FEES TRACKER@'!B262:E312,4,FALSE)&gt;0,VLOOKUP(E49,' FEES TRACKER@'!B262:C312,2,FALSE),"")</f>
        <v/>
      </c>
      <c r="G49" s="202" t="s">
        <v>341</v>
      </c>
      <c r="H49" s="424" t="s">
        <v>283</v>
      </c>
      <c r="I49" s="195" t="str">
        <f>IF(VLOOKUP(E49,' FEES TRACKER@'!B262:E312,4,FALSE)&gt;0,VLOOKUP(E49,' FEES TRACKER@'!B262:E312,4,FALSE),"")</f>
        <v/>
      </c>
      <c r="L49" s="425"/>
    </row>
    <row r="50" spans="5:13" s="421" customFormat="1" ht="21" x14ac:dyDescent="0.35">
      <c r="E50" s="196" t="s">
        <v>425</v>
      </c>
      <c r="F50" s="423" t="str">
        <f>IF(VLOOKUP(E50,' FEES TRACKER@'!B263:E313,4,FALSE)&gt;0,VLOOKUP(E50,' FEES TRACKER@'!B263:C313,2,FALSE),"")</f>
        <v/>
      </c>
      <c r="G50" s="202" t="s">
        <v>341</v>
      </c>
      <c r="H50" s="424" t="s">
        <v>283</v>
      </c>
      <c r="I50" s="195" t="str">
        <f>IF(VLOOKUP(E50,' FEES TRACKER@'!B263:E313,4,FALSE)&gt;0,VLOOKUP(E50,' FEES TRACKER@'!B263:E313,4,FALSE),"")</f>
        <v/>
      </c>
      <c r="L50" s="425"/>
    </row>
    <row r="51" spans="5:13" s="421" customFormat="1" ht="21" x14ac:dyDescent="0.35">
      <c r="E51" s="196" t="s">
        <v>426</v>
      </c>
      <c r="F51" s="423" t="str">
        <f>IF(VLOOKUP(E51,' FEES TRACKER@'!B264:E314,4,FALSE)&gt;0,VLOOKUP(E51,' FEES TRACKER@'!B264:C314,2,FALSE),"")</f>
        <v>Pamela R.George</v>
      </c>
      <c r="G51" s="202" t="s">
        <v>341</v>
      </c>
      <c r="H51" s="424" t="s">
        <v>283</v>
      </c>
      <c r="I51" s="195">
        <f>IF(VLOOKUP(E51,' FEES TRACKER@'!B264:E314,4,FALSE)&gt;0,VLOOKUP(E51,' FEES TRACKER@'!B264:E314,4,FALSE),"")</f>
        <v>1000</v>
      </c>
      <c r="L51" s="425"/>
    </row>
    <row r="52" spans="5:13" s="421" customFormat="1" ht="21" x14ac:dyDescent="0.35">
      <c r="E52" s="196" t="s">
        <v>427</v>
      </c>
      <c r="F52" s="423" t="str">
        <f>IF(VLOOKUP(E52,' FEES TRACKER@'!B265:E315,4,FALSE)&gt;0,VLOOKUP(E52,' FEES TRACKER@'!B265:C315,2,FALSE),"")</f>
        <v>Francis S.Gando</v>
      </c>
      <c r="G52" s="202" t="s">
        <v>341</v>
      </c>
      <c r="H52" s="424" t="s">
        <v>283</v>
      </c>
      <c r="I52" s="195">
        <f>IF(VLOOKUP(E52,' FEES TRACKER@'!B265:E315,4,FALSE)&gt;0,VLOOKUP(E52,' FEES TRACKER@'!B265:E315,4,FALSE),"")</f>
        <v>1300</v>
      </c>
      <c r="L52" s="425"/>
    </row>
    <row r="53" spans="5:13" s="421" customFormat="1" ht="21" x14ac:dyDescent="0.35">
      <c r="E53" s="196" t="s">
        <v>428</v>
      </c>
      <c r="F53" s="423" t="str">
        <f>IF(VLOOKUP(E53,' FEES TRACKER@'!B266:E316,4,FALSE)&gt;0,VLOOKUP(E53,' FEES TRACKER@'!B266:C316,2,FALSE),"")</f>
        <v/>
      </c>
      <c r="G53" s="202" t="s">
        <v>341</v>
      </c>
      <c r="H53" s="424" t="s">
        <v>283</v>
      </c>
      <c r="I53" s="195" t="str">
        <f>IF(VLOOKUP(E53,' FEES TRACKER@'!B266:E316,4,FALSE)&gt;0,VLOOKUP(E53,' FEES TRACKER@'!B266:E316,4,FALSE),"")</f>
        <v/>
      </c>
      <c r="L53" s="425"/>
    </row>
    <row r="54" spans="5:13" s="421" customFormat="1" ht="21" x14ac:dyDescent="0.35">
      <c r="E54" s="196" t="s">
        <v>429</v>
      </c>
      <c r="F54" s="423" t="str">
        <f>IF(VLOOKUP(E54,' FEES TRACKER@'!B267:E317,4,FALSE)&gt;0,VLOOKUP(E54,' FEES TRACKER@'!B267:C317,2,FALSE),"")</f>
        <v>Amida Abiba H.Kamara</v>
      </c>
      <c r="G54" s="202" t="s">
        <v>341</v>
      </c>
      <c r="H54" s="424" t="s">
        <v>283</v>
      </c>
      <c r="I54" s="195">
        <f>IF(VLOOKUP(E54,' FEES TRACKER@'!B267:E317,4,FALSE)&gt;0,VLOOKUP(E54,' FEES TRACKER@'!B267:E317,4,FALSE),"")</f>
        <v>400</v>
      </c>
      <c r="L54" s="425"/>
    </row>
    <row r="55" spans="5:13" s="421" customFormat="1" ht="21" x14ac:dyDescent="0.35">
      <c r="E55" s="196" t="s">
        <v>430</v>
      </c>
      <c r="F55" s="423" t="str">
        <f>IF(VLOOKUP(E55,' FEES TRACKER@'!B268:E318,4,FALSE)&gt;0,VLOOKUP(E55,' FEES TRACKER@'!B268:C318,2,FALSE),"")</f>
        <v>Mamoud F.Stark</v>
      </c>
      <c r="G55" s="202" t="s">
        <v>341</v>
      </c>
      <c r="H55" s="424" t="s">
        <v>283</v>
      </c>
      <c r="I55" s="195">
        <f>IF(VLOOKUP(E55,' FEES TRACKER@'!B268:E318,4,FALSE)&gt;0,VLOOKUP(E55,' FEES TRACKER@'!B268:E318,4,FALSE),"")</f>
        <v>40</v>
      </c>
      <c r="L55" s="425"/>
    </row>
    <row r="56" spans="5:13" s="421" customFormat="1" ht="21" x14ac:dyDescent="0.35">
      <c r="E56" s="196" t="s">
        <v>431</v>
      </c>
      <c r="F56" s="423" t="str">
        <f>IF(VLOOKUP(E56,' FEES TRACKER@'!B269:E319,4,FALSE)&gt;0,VLOOKUP(E56,' FEES TRACKER@'!B269:C319,2,FALSE),"")</f>
        <v>Raphael A.C.Joseph</v>
      </c>
      <c r="G56" s="202" t="s">
        <v>341</v>
      </c>
      <c r="H56" s="424" t="s">
        <v>283</v>
      </c>
      <c r="I56" s="195">
        <f>IF(VLOOKUP(E56,' FEES TRACKER@'!B269:E319,4,FALSE)&gt;0,VLOOKUP(E56,' FEES TRACKER@'!B269:E319,4,FALSE),"")</f>
        <v>1300</v>
      </c>
      <c r="L56" s="425"/>
    </row>
    <row r="57" spans="5:13" s="421" customFormat="1" ht="21" x14ac:dyDescent="0.35">
      <c r="E57" s="196" t="s">
        <v>432</v>
      </c>
      <c r="F57" s="423" t="str">
        <f>IF(VLOOKUP(E57,' FEES TRACKER@'!B270:E320,4,FALSE)&gt;0,VLOOKUP(E57,' FEES TRACKER@'!B270:C320,2,FALSE),"")</f>
        <v/>
      </c>
      <c r="G57" s="202" t="s">
        <v>341</v>
      </c>
      <c r="H57" s="424" t="s">
        <v>283</v>
      </c>
      <c r="I57" s="195" t="str">
        <f>IF(VLOOKUP(E57,' FEES TRACKER@'!B270:E320,4,FALSE)&gt;0,VLOOKUP(E57,' FEES TRACKER@'!B270:E320,4,FALSE),"")</f>
        <v/>
      </c>
      <c r="L57" s="425"/>
    </row>
    <row r="58" spans="5:13" ht="21" x14ac:dyDescent="0.35">
      <c r="E58" s="196" t="s">
        <v>433</v>
      </c>
      <c r="F58" s="423"/>
      <c r="G58" s="205" t="s">
        <v>341</v>
      </c>
      <c r="H58" s="448" t="s">
        <v>283</v>
      </c>
      <c r="I58" s="195"/>
      <c r="L58" s="427"/>
      <c r="M58" s="428"/>
    </row>
    <row r="59" spans="5:13" ht="27" thickBot="1" x14ac:dyDescent="0.45">
      <c r="E59" s="207" t="s">
        <v>284</v>
      </c>
      <c r="F59" s="429"/>
      <c r="G59" s="207"/>
      <c r="H59" s="208"/>
      <c r="I59" s="455">
        <f>SUM(I8:I58)</f>
        <v>13040</v>
      </c>
    </row>
    <row r="60" spans="5:13" ht="15.75" thickTop="1" x14ac:dyDescent="0.25">
      <c r="H60" s="431"/>
    </row>
  </sheetData>
  <mergeCells count="2">
    <mergeCell ref="E2:I2"/>
    <mergeCell ref="E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1:M55"/>
  <sheetViews>
    <sheetView zoomScaleNormal="100" workbookViewId="0">
      <pane ySplit="4" topLeftCell="A5" activePane="bottomLeft" state="frozen"/>
      <selection pane="bottomLeft" activeCell="E2" sqref="E2:I2"/>
    </sheetView>
  </sheetViews>
  <sheetFormatPr defaultRowHeight="15" x14ac:dyDescent="0.25"/>
  <cols>
    <col min="1" max="4" width="9.140625" style="404"/>
    <col min="5" max="5" width="13.85546875" style="404" customWidth="1"/>
    <col min="6" max="6" width="29.85546875" style="404" customWidth="1"/>
    <col min="7" max="7" width="15.42578125" style="430" customWidth="1"/>
    <col min="8" max="8" width="20" style="430" customWidth="1"/>
    <col min="9" max="9" width="17.140625" style="404" bestFit="1" customWidth="1"/>
    <col min="10" max="16384" width="9.140625" style="404"/>
  </cols>
  <sheetData>
    <row r="1" spans="5:13" ht="15.75" thickTop="1" x14ac:dyDescent="0.25">
      <c r="E1" s="405"/>
      <c r="F1" s="406"/>
      <c r="G1" s="406"/>
      <c r="H1" s="406"/>
      <c r="I1" s="407"/>
    </row>
    <row r="2" spans="5:13" ht="36" x14ac:dyDescent="0.55000000000000004">
      <c r="E2" s="408" t="s">
        <v>633</v>
      </c>
      <c r="F2" s="409"/>
      <c r="G2" s="409"/>
      <c r="H2" s="409"/>
      <c r="I2" s="410"/>
    </row>
    <row r="3" spans="5:13" ht="36.75" thickBot="1" x14ac:dyDescent="0.6">
      <c r="E3" s="459" t="s">
        <v>321</v>
      </c>
      <c r="F3" s="460"/>
      <c r="G3" s="460"/>
      <c r="H3" s="460"/>
      <c r="I3" s="461"/>
    </row>
    <row r="4" spans="5:13" s="432" customFormat="1" ht="20.25" thickTop="1" thickBot="1" x14ac:dyDescent="0.35">
      <c r="E4" s="456" t="s">
        <v>280</v>
      </c>
      <c r="F4" s="457" t="s">
        <v>271</v>
      </c>
      <c r="G4" s="457" t="s">
        <v>255</v>
      </c>
      <c r="H4" s="457" t="s">
        <v>281</v>
      </c>
      <c r="I4" s="465" t="s">
        <v>434</v>
      </c>
    </row>
    <row r="5" spans="5:13" s="415" customFormat="1" ht="20.25" thickTop="1" thickBot="1" x14ac:dyDescent="0.35">
      <c r="E5" s="462"/>
      <c r="F5" s="156"/>
      <c r="G5" s="452"/>
      <c r="H5" s="156"/>
      <c r="I5" s="155"/>
      <c r="L5" s="454"/>
    </row>
    <row r="6" spans="5:13" s="414" customFormat="1" ht="20.25" thickTop="1" thickBot="1" x14ac:dyDescent="0.35">
      <c r="E6" s="463"/>
      <c r="F6" s="463"/>
      <c r="G6" s="464" t="s">
        <v>340</v>
      </c>
      <c r="H6" s="463"/>
      <c r="I6" s="463" t="s">
        <v>262</v>
      </c>
    </row>
    <row r="7" spans="5:13" s="421" customFormat="1" ht="22.5" thickTop="1" thickBot="1" x14ac:dyDescent="0.4">
      <c r="E7" s="156"/>
      <c r="F7" s="156" t="s">
        <v>275</v>
      </c>
      <c r="G7" s="156"/>
      <c r="H7" s="156"/>
      <c r="I7" s="422"/>
    </row>
    <row r="8" spans="5:13" s="421" customFormat="1" ht="21.75" thickTop="1" x14ac:dyDescent="0.35">
      <c r="E8" s="196" t="s">
        <v>383</v>
      </c>
      <c r="F8" s="423" t="str">
        <f>IF(VLOOKUP(E8,' FEES TRACKER@'!B172:E217,4,FALSE)&gt;0,VLOOKUP(E8,' FEES TRACKER@'!B172:C217,2,FALSE),"")</f>
        <v/>
      </c>
      <c r="G8" s="194" t="s">
        <v>340</v>
      </c>
      <c r="H8" s="424" t="s">
        <v>283</v>
      </c>
      <c r="I8" s="195" t="str">
        <f>IF(VLOOKUP(E8,' FEES TRACKER@'!B172:E217,4,FALSE)&gt;0,VLOOKUP(E8,' FEES TRACKER@'!B172:E217,4,FALSE),"")</f>
        <v/>
      </c>
    </row>
    <row r="9" spans="5:13" s="421" customFormat="1" ht="21" x14ac:dyDescent="0.35">
      <c r="E9" s="196" t="s">
        <v>384</v>
      </c>
      <c r="F9" s="423" t="str">
        <f>IF(VLOOKUP(E9,' FEES TRACKER@'!B173:E218,4,FALSE)&gt;0,VLOOKUP(E9,' FEES TRACKER@'!B173:C218,2,FALSE),"")</f>
        <v/>
      </c>
      <c r="G9" s="202" t="s">
        <v>340</v>
      </c>
      <c r="H9" s="424" t="s">
        <v>283</v>
      </c>
      <c r="I9" s="195" t="str">
        <f>IF(VLOOKUP(E9,' FEES TRACKER@'!B173:E218,4,FALSE)&gt;0,VLOOKUP(E9,' FEES TRACKER@'!B173:E218,4,FALSE),"")</f>
        <v/>
      </c>
    </row>
    <row r="10" spans="5:13" s="421" customFormat="1" ht="21" x14ac:dyDescent="0.35">
      <c r="E10" s="196" t="s">
        <v>385</v>
      </c>
      <c r="F10" s="423" t="str">
        <f>IF(VLOOKUP(E10,' FEES TRACKER@'!B174:E219,4,FALSE)&gt;0,VLOOKUP(E10,' FEES TRACKER@'!B174:C219,2,FALSE),"")</f>
        <v/>
      </c>
      <c r="G10" s="202" t="s">
        <v>340</v>
      </c>
      <c r="H10" s="424" t="s">
        <v>283</v>
      </c>
      <c r="I10" s="195" t="str">
        <f>IF(VLOOKUP(E10,' FEES TRACKER@'!B174:E219,4,FALSE)&gt;0,VLOOKUP(E10,' FEES TRACKER@'!B174:E219,4,FALSE),"")</f>
        <v/>
      </c>
      <c r="K10" s="425"/>
      <c r="L10" s="425"/>
    </row>
    <row r="11" spans="5:13" s="421" customFormat="1" ht="21" x14ac:dyDescent="0.35">
      <c r="E11" s="196" t="s">
        <v>386</v>
      </c>
      <c r="F11" s="423" t="str">
        <f>IF(VLOOKUP(E11,' FEES TRACKER@'!B175:E220,4,FALSE)&gt;0,VLOOKUP(E11,' FEES TRACKER@'!B175:C220,2,FALSE),"")</f>
        <v/>
      </c>
      <c r="G11" s="202" t="s">
        <v>340</v>
      </c>
      <c r="H11" s="424" t="s">
        <v>283</v>
      </c>
      <c r="I11" s="195" t="str">
        <f>IF(VLOOKUP(E11,' FEES TRACKER@'!B175:E220,4,FALSE)&gt;0,VLOOKUP(E11,' FEES TRACKER@'!B175:E220,4,FALSE),"")</f>
        <v/>
      </c>
      <c r="L11" s="425"/>
    </row>
    <row r="12" spans="5:13" s="421" customFormat="1" ht="21" x14ac:dyDescent="0.35">
      <c r="E12" s="196" t="s">
        <v>387</v>
      </c>
      <c r="F12" s="423" t="str">
        <f>IF(VLOOKUP(E12,' FEES TRACKER@'!B176:E221,4,FALSE)&gt;0,VLOOKUP(E12,' FEES TRACKER@'!B176:C221,2,FALSE),"")</f>
        <v/>
      </c>
      <c r="G12" s="202" t="s">
        <v>340</v>
      </c>
      <c r="H12" s="424" t="s">
        <v>283</v>
      </c>
      <c r="I12" s="195" t="str">
        <f>IF(VLOOKUP(E12,' FEES TRACKER@'!B176:E221,4,FALSE)&gt;0,VLOOKUP(E12,' FEES TRACKER@'!B176:E221,4,FALSE),"")</f>
        <v/>
      </c>
      <c r="J12" s="426"/>
      <c r="K12" s="425"/>
      <c r="L12" s="425"/>
      <c r="M12" s="425"/>
    </row>
    <row r="13" spans="5:13" s="421" customFormat="1" ht="21" x14ac:dyDescent="0.35">
      <c r="E13" s="196" t="s">
        <v>388</v>
      </c>
      <c r="F13" s="423" t="str">
        <f>IF(VLOOKUP(E13,' FEES TRACKER@'!B177:E222,4,FALSE)&gt;0,VLOOKUP(E13,' FEES TRACKER@'!B177:C222,2,FALSE),"")</f>
        <v/>
      </c>
      <c r="G13" s="202" t="s">
        <v>340</v>
      </c>
      <c r="H13" s="424" t="s">
        <v>283</v>
      </c>
      <c r="I13" s="195" t="str">
        <f>IF(VLOOKUP(E13,' FEES TRACKER@'!B177:E222,4,FALSE)&gt;0,VLOOKUP(E13,' FEES TRACKER@'!B177:E222,4,FALSE),"")</f>
        <v/>
      </c>
      <c r="J13" s="425"/>
      <c r="K13" s="425"/>
      <c r="L13" s="425"/>
    </row>
    <row r="14" spans="5:13" s="421" customFormat="1" ht="21" x14ac:dyDescent="0.35">
      <c r="E14" s="196" t="s">
        <v>389</v>
      </c>
      <c r="F14" s="423" t="str">
        <f>IF(VLOOKUP(E14,' FEES TRACKER@'!B178:E223,4,FALSE)&gt;0,VLOOKUP(E14,' FEES TRACKER@'!B178:C223,2,FALSE),"")</f>
        <v/>
      </c>
      <c r="G14" s="202" t="s">
        <v>340</v>
      </c>
      <c r="H14" s="424" t="s">
        <v>283</v>
      </c>
      <c r="I14" s="195" t="str">
        <f>IF(VLOOKUP(E14,' FEES TRACKER@'!B178:E223,4,FALSE)&gt;0,VLOOKUP(E14,' FEES TRACKER@'!B178:E223,4,FALSE),"")</f>
        <v/>
      </c>
      <c r="L14" s="425"/>
    </row>
    <row r="15" spans="5:13" s="421" customFormat="1" ht="21" x14ac:dyDescent="0.35">
      <c r="E15" s="196" t="s">
        <v>390</v>
      </c>
      <c r="F15" s="423" t="str">
        <f>IF(VLOOKUP(E15,' FEES TRACKER@'!B179:E224,4,FALSE)&gt;0,VLOOKUP(E15,' FEES TRACKER@'!B179:C224,2,FALSE),"")</f>
        <v>Mordecai M. Turay</v>
      </c>
      <c r="G15" s="202" t="s">
        <v>340</v>
      </c>
      <c r="H15" s="424" t="s">
        <v>283</v>
      </c>
      <c r="I15" s="195">
        <f>IF(VLOOKUP(E15,' FEES TRACKER@'!B179:E224,4,FALSE)&gt;0,VLOOKUP(E15,' FEES TRACKER@'!B179:E224,4,FALSE),"")</f>
        <v>300</v>
      </c>
      <c r="L15" s="425"/>
    </row>
    <row r="16" spans="5:13" s="421" customFormat="1" ht="21" x14ac:dyDescent="0.35">
      <c r="E16" s="196" t="s">
        <v>391</v>
      </c>
      <c r="F16" s="423" t="str">
        <f>IF(VLOOKUP(E16,' FEES TRACKER@'!B180:E225,4,FALSE)&gt;0,VLOOKUP(E16,' FEES TRACKER@'!B180:C225,2,FALSE),"")</f>
        <v>Samuel Frazer</v>
      </c>
      <c r="G16" s="202" t="s">
        <v>340</v>
      </c>
      <c r="H16" s="424" t="s">
        <v>283</v>
      </c>
      <c r="I16" s="195">
        <f>IF(VLOOKUP(E16,' FEES TRACKER@'!B180:E225,4,FALSE)&gt;0,VLOOKUP(E16,' FEES TRACKER@'!B180:E225,4,FALSE),"")</f>
        <v>100</v>
      </c>
      <c r="L16" s="425"/>
    </row>
    <row r="17" spans="5:12" s="421" customFormat="1" ht="21" x14ac:dyDescent="0.35">
      <c r="E17" s="196" t="s">
        <v>392</v>
      </c>
      <c r="F17" s="423" t="str">
        <f>IF(VLOOKUP(E17,' FEES TRACKER@'!B181:E226,4,FALSE)&gt;0,VLOOKUP(E17,' FEES TRACKER@'!B181:C226,2,FALSE),"")</f>
        <v>Mamadu A Barrie</v>
      </c>
      <c r="G17" s="202" t="s">
        <v>340</v>
      </c>
      <c r="H17" s="424" t="s">
        <v>283</v>
      </c>
      <c r="I17" s="195">
        <f>IF(VLOOKUP(E17,' FEES TRACKER@'!B181:E226,4,FALSE)&gt;0,VLOOKUP(E17,' FEES TRACKER@'!B181:E226,4,FALSE),"")</f>
        <v>1300</v>
      </c>
      <c r="L17" s="425"/>
    </row>
    <row r="18" spans="5:12" s="421" customFormat="1" ht="21" x14ac:dyDescent="0.35">
      <c r="E18" s="196" t="s">
        <v>393</v>
      </c>
      <c r="F18" s="423" t="str">
        <f>IF(VLOOKUP(E18,' FEES TRACKER@'!B182:E227,4,FALSE)&gt;0,VLOOKUP(E18,' FEES TRACKER@'!B182:C227,2,FALSE),"")</f>
        <v/>
      </c>
      <c r="G18" s="202" t="s">
        <v>340</v>
      </c>
      <c r="H18" s="424" t="s">
        <v>283</v>
      </c>
      <c r="I18" s="195" t="str">
        <f>IF(VLOOKUP(E18,' FEES TRACKER@'!B182:E227,4,FALSE)&gt;0,VLOOKUP(E18,' FEES TRACKER@'!B182:E227,4,FALSE),"")</f>
        <v/>
      </c>
      <c r="L18" s="425"/>
    </row>
    <row r="19" spans="5:12" s="421" customFormat="1" ht="21" x14ac:dyDescent="0.35">
      <c r="E19" s="196" t="s">
        <v>394</v>
      </c>
      <c r="F19" s="423" t="str">
        <f>IF(VLOOKUP(E19,' FEES TRACKER@'!B183:E228,4,FALSE)&gt;0,VLOOKUP(E19,' FEES TRACKER@'!B183:C228,2,FALSE),"")</f>
        <v/>
      </c>
      <c r="G19" s="202" t="s">
        <v>340</v>
      </c>
      <c r="H19" s="424" t="s">
        <v>283</v>
      </c>
      <c r="I19" s="195" t="str">
        <f>IF(VLOOKUP(E19,' FEES TRACKER@'!B183:E228,4,FALSE)&gt;0,VLOOKUP(E19,' FEES TRACKER@'!B183:E228,4,FALSE),"")</f>
        <v/>
      </c>
      <c r="L19" s="425"/>
    </row>
    <row r="20" spans="5:12" s="421" customFormat="1" ht="21" x14ac:dyDescent="0.35">
      <c r="E20" s="196" t="s">
        <v>395</v>
      </c>
      <c r="F20" s="423" t="str">
        <f>IF(VLOOKUP(E20,' FEES TRACKER@'!B184:E229,4,FALSE)&gt;0,VLOOKUP(E20,' FEES TRACKER@'!B184:C229,2,FALSE),"")</f>
        <v/>
      </c>
      <c r="G20" s="202" t="s">
        <v>340</v>
      </c>
      <c r="H20" s="424" t="s">
        <v>283</v>
      </c>
      <c r="I20" s="195" t="str">
        <f>IF(VLOOKUP(E20,' FEES TRACKER@'!B184:E229,4,FALSE)&gt;0,VLOOKUP(E20,' FEES TRACKER@'!B184:E229,4,FALSE),"")</f>
        <v/>
      </c>
      <c r="L20" s="425"/>
    </row>
    <row r="21" spans="5:12" s="421" customFormat="1" ht="21" x14ac:dyDescent="0.35">
      <c r="E21" s="196" t="s">
        <v>396</v>
      </c>
      <c r="F21" s="423" t="str">
        <f>IF(VLOOKUP(E21,' FEES TRACKER@'!B185:E230,4,FALSE)&gt;0,VLOOKUP(E21,' FEES TRACKER@'!B185:C230,2,FALSE),"")</f>
        <v/>
      </c>
      <c r="G21" s="202" t="s">
        <v>340</v>
      </c>
      <c r="H21" s="424" t="s">
        <v>283</v>
      </c>
      <c r="I21" s="195" t="str">
        <f>IF(VLOOKUP(E21,' FEES TRACKER@'!B185:E230,4,FALSE)&gt;0,VLOOKUP(E21,' FEES TRACKER@'!B185:E230,4,FALSE),"")</f>
        <v/>
      </c>
      <c r="L21" s="425"/>
    </row>
    <row r="22" spans="5:12" s="421" customFormat="1" ht="21" x14ac:dyDescent="0.35">
      <c r="E22" s="196" t="s">
        <v>397</v>
      </c>
      <c r="F22" s="423" t="str">
        <f>IF(VLOOKUP(E22,' FEES TRACKER@'!B186:E231,4,FALSE)&gt;0,VLOOKUP(E22,' FEES TRACKER@'!B186:C231,2,FALSE),"")</f>
        <v>Francis Kokofee</v>
      </c>
      <c r="G22" s="202" t="s">
        <v>340</v>
      </c>
      <c r="H22" s="424" t="s">
        <v>283</v>
      </c>
      <c r="I22" s="195">
        <f>IF(VLOOKUP(E22,' FEES TRACKER@'!B186:E231,4,FALSE)&gt;0,VLOOKUP(E22,' FEES TRACKER@'!B186:E231,4,FALSE),"")</f>
        <v>1300</v>
      </c>
      <c r="L22" s="425"/>
    </row>
    <row r="23" spans="5:12" s="421" customFormat="1" ht="21" x14ac:dyDescent="0.35">
      <c r="E23" s="196" t="s">
        <v>398</v>
      </c>
      <c r="F23" s="423" t="str">
        <f>IF(VLOOKUP(E23,' FEES TRACKER@'!B187:E232,4,FALSE)&gt;0,VLOOKUP(E23,' FEES TRACKER@'!B187:C232,2,FALSE),"")</f>
        <v/>
      </c>
      <c r="G23" s="202" t="s">
        <v>340</v>
      </c>
      <c r="H23" s="424" t="s">
        <v>283</v>
      </c>
      <c r="I23" s="195" t="str">
        <f>IF(VLOOKUP(E23,' FEES TRACKER@'!B187:E232,4,FALSE)&gt;0,VLOOKUP(E23,' FEES TRACKER@'!B187:E232,4,FALSE),"")</f>
        <v/>
      </c>
      <c r="L23" s="425"/>
    </row>
    <row r="24" spans="5:12" s="421" customFormat="1" ht="21" x14ac:dyDescent="0.35">
      <c r="E24" s="196" t="s">
        <v>399</v>
      </c>
      <c r="F24" s="423" t="str">
        <f>IF(VLOOKUP(E24,' FEES TRACKER@'!B188:E233,4,FALSE)&gt;0,VLOOKUP(E24,' FEES TRACKER@'!B188:C233,2,FALSE),"")</f>
        <v/>
      </c>
      <c r="G24" s="202" t="s">
        <v>340</v>
      </c>
      <c r="H24" s="424" t="s">
        <v>283</v>
      </c>
      <c r="I24" s="195" t="str">
        <f>IF(VLOOKUP(E24,' FEES TRACKER@'!B188:E233,4,FALSE)&gt;0,VLOOKUP(E24,' FEES TRACKER@'!B188:E233,4,FALSE),"")</f>
        <v/>
      </c>
      <c r="L24" s="425"/>
    </row>
    <row r="25" spans="5:12" s="421" customFormat="1" ht="21" x14ac:dyDescent="0.35">
      <c r="E25" s="196" t="s">
        <v>400</v>
      </c>
      <c r="F25" s="423" t="str">
        <f>IF(VLOOKUP(E25,' FEES TRACKER@'!B189:E234,4,FALSE)&gt;0,VLOOKUP(E25,' FEES TRACKER@'!B189:C234,2,FALSE),"")</f>
        <v>Bangalie Turay</v>
      </c>
      <c r="G25" s="202" t="s">
        <v>340</v>
      </c>
      <c r="H25" s="424" t="s">
        <v>283</v>
      </c>
      <c r="I25" s="195">
        <f>IF(VLOOKUP(E25,' FEES TRACKER@'!B189:E234,4,FALSE)&gt;0,VLOOKUP(E25,' FEES TRACKER@'!B189:E234,4,FALSE),"")</f>
        <v>500</v>
      </c>
      <c r="L25" s="425"/>
    </row>
    <row r="26" spans="5:12" s="421" customFormat="1" ht="21" x14ac:dyDescent="0.35">
      <c r="E26" s="196" t="s">
        <v>401</v>
      </c>
      <c r="F26" s="423" t="str">
        <f>IF(VLOOKUP(E26,' FEES TRACKER@'!B190:E235,4,FALSE)&gt;0,VLOOKUP(E26,' FEES TRACKER@'!B190:C235,2,FALSE),"")</f>
        <v>Sheku Dabor</v>
      </c>
      <c r="G26" s="202" t="s">
        <v>340</v>
      </c>
      <c r="H26" s="424" t="s">
        <v>283</v>
      </c>
      <c r="I26" s="195">
        <f>IF(VLOOKUP(E26,' FEES TRACKER@'!B190:E235,4,FALSE)&gt;0,VLOOKUP(E26,' FEES TRACKER@'!B190:E235,4,FALSE),"")</f>
        <v>1300</v>
      </c>
      <c r="L26" s="425"/>
    </row>
    <row r="27" spans="5:12" s="421" customFormat="1" ht="21" x14ac:dyDescent="0.35">
      <c r="E27" s="196" t="s">
        <v>402</v>
      </c>
      <c r="F27" s="423" t="str">
        <f>IF(VLOOKUP(E27,' FEES TRACKER@'!B191:E236,4,FALSE)&gt;0,VLOOKUP(E27,' FEES TRACKER@'!B191:C236,2,FALSE),"")</f>
        <v/>
      </c>
      <c r="G27" s="202" t="s">
        <v>340</v>
      </c>
      <c r="H27" s="424" t="s">
        <v>283</v>
      </c>
      <c r="I27" s="195" t="str">
        <f>IF(VLOOKUP(E27,' FEES TRACKER@'!B191:E236,4,FALSE)&gt;0,VLOOKUP(E27,' FEES TRACKER@'!B191:E236,4,FALSE),"")</f>
        <v/>
      </c>
      <c r="L27" s="425"/>
    </row>
    <row r="28" spans="5:12" s="421" customFormat="1" ht="21" x14ac:dyDescent="0.35">
      <c r="E28" s="196" t="s">
        <v>403</v>
      </c>
      <c r="F28" s="423" t="str">
        <f>IF(VLOOKUP(E28,' FEES TRACKER@'!B192:E237,4,FALSE)&gt;0,VLOOKUP(E28,' FEES TRACKER@'!B192:C237,2,FALSE),"")</f>
        <v>Andrew Kokofele</v>
      </c>
      <c r="G28" s="202" t="s">
        <v>340</v>
      </c>
      <c r="H28" s="424" t="s">
        <v>283</v>
      </c>
      <c r="I28" s="195">
        <f>IF(VLOOKUP(E28,' FEES TRACKER@'!B192:E237,4,FALSE)&gt;0,VLOOKUP(E28,' FEES TRACKER@'!B192:E237,4,FALSE),"")</f>
        <v>1300</v>
      </c>
      <c r="L28" s="425"/>
    </row>
    <row r="29" spans="5:12" s="421" customFormat="1" ht="21" x14ac:dyDescent="0.35">
      <c r="E29" s="196" t="s">
        <v>404</v>
      </c>
      <c r="F29" s="423" t="str">
        <f>IF(VLOOKUP(E29,' FEES TRACKER@'!B193:E237,4,FALSE)&gt;0,VLOOKUP(E29,' FEES TRACKER@'!B193:C237,2,FALSE),"")</f>
        <v>Jannet Kpukumu</v>
      </c>
      <c r="G29" s="202" t="s">
        <v>340</v>
      </c>
      <c r="H29" s="424" t="s">
        <v>283</v>
      </c>
      <c r="I29" s="195">
        <f>IF(VLOOKUP(E29,' FEES TRACKER@'!B193:E237,4,FALSE)&gt;0,VLOOKUP(E29,' FEES TRACKER@'!B193:E237,4,FALSE),"")</f>
        <v>1300</v>
      </c>
      <c r="L29" s="425"/>
    </row>
    <row r="30" spans="5:12" s="421" customFormat="1" ht="21" x14ac:dyDescent="0.35">
      <c r="E30" s="196" t="s">
        <v>405</v>
      </c>
      <c r="F30" s="423" t="str">
        <f>IF(VLOOKUP(E30,' FEES TRACKER@'!B194:E238,4,FALSE)&gt;0,VLOOKUP(E30,' FEES TRACKER@'!B194:C238,2,FALSE),"")</f>
        <v>Charlna Senessie</v>
      </c>
      <c r="G30" s="202" t="s">
        <v>340</v>
      </c>
      <c r="H30" s="424" t="s">
        <v>283</v>
      </c>
      <c r="I30" s="195">
        <f>IF(VLOOKUP(E30,' FEES TRACKER@'!B194:E238,4,FALSE)&gt;0,VLOOKUP(E30,' FEES TRACKER@'!B194:E238,4,FALSE),"")</f>
        <v>1300</v>
      </c>
      <c r="L30" s="425"/>
    </row>
    <row r="31" spans="5:12" s="421" customFormat="1" ht="21" x14ac:dyDescent="0.35">
      <c r="E31" s="196" t="s">
        <v>406</v>
      </c>
      <c r="F31" s="423" t="str">
        <f>IF(VLOOKUP(E31,' FEES TRACKER@'!B195:E239,4,FALSE)&gt;0,VLOOKUP(E31,' FEES TRACKER@'!B195:C239,2,FALSE),"")</f>
        <v/>
      </c>
      <c r="G31" s="202" t="s">
        <v>340</v>
      </c>
      <c r="H31" s="424" t="s">
        <v>283</v>
      </c>
      <c r="I31" s="195" t="str">
        <f>IF(VLOOKUP(E31,' FEES TRACKER@'!B195:E239,4,FALSE)&gt;0,VLOOKUP(E31,' FEES TRACKER@'!B195:E239,4,FALSE),"")</f>
        <v/>
      </c>
      <c r="L31" s="425"/>
    </row>
    <row r="32" spans="5:12" s="421" customFormat="1" ht="18" customHeight="1" x14ac:dyDescent="0.35">
      <c r="E32" s="196" t="s">
        <v>407</v>
      </c>
      <c r="F32" s="423" t="str">
        <f>IF(VLOOKUP(E32,' FEES TRACKER@'!B196:E240,4,FALSE)&gt;0,VLOOKUP(E32,' FEES TRACKER@'!B196:C240,2,FALSE),"")</f>
        <v/>
      </c>
      <c r="G32" s="202" t="s">
        <v>340</v>
      </c>
      <c r="H32" s="424" t="s">
        <v>283</v>
      </c>
      <c r="I32" s="195" t="str">
        <f>IF(VLOOKUP(E32,' FEES TRACKER@'!B196:E240,4,FALSE)&gt;0,VLOOKUP(E32,' FEES TRACKER@'!B196:E240,4,FALSE),"")</f>
        <v/>
      </c>
      <c r="L32" s="425"/>
    </row>
    <row r="33" spans="5:12" s="421" customFormat="1" ht="18" customHeight="1" x14ac:dyDescent="0.35">
      <c r="E33" s="196" t="s">
        <v>408</v>
      </c>
      <c r="F33" s="423" t="str">
        <f>IF(VLOOKUP(E33,' FEES TRACKER@'!B197:E241,4,FALSE)&gt;0,VLOOKUP(E33,' FEES TRACKER@'!B197:C241,2,FALSE),"")</f>
        <v/>
      </c>
      <c r="G33" s="202" t="s">
        <v>340</v>
      </c>
      <c r="H33" s="424" t="s">
        <v>283</v>
      </c>
      <c r="I33" s="195" t="str">
        <f>IF(VLOOKUP(E33,' FEES TRACKER@'!B197:E241,4,FALSE)&gt;0,VLOOKUP(E33,' FEES TRACKER@'!B197:E241,4,FALSE),"")</f>
        <v/>
      </c>
      <c r="L33" s="425"/>
    </row>
    <row r="34" spans="5:12" s="421" customFormat="1" ht="18" customHeight="1" x14ac:dyDescent="0.35">
      <c r="E34" s="196" t="s">
        <v>409</v>
      </c>
      <c r="F34" s="423" t="str">
        <f>IF(VLOOKUP(E34,' FEES TRACKER@'!B198:E242,4,FALSE)&gt;0,VLOOKUP(E34,' FEES TRACKER@'!B198:C242,2,FALSE),"")</f>
        <v/>
      </c>
      <c r="G34" s="202" t="s">
        <v>340</v>
      </c>
      <c r="H34" s="424" t="s">
        <v>283</v>
      </c>
      <c r="I34" s="195" t="str">
        <f>IF(VLOOKUP(E34,' FEES TRACKER@'!B198:E242,4,FALSE)&gt;0,VLOOKUP(E34,' FEES TRACKER@'!B198:E242,4,FALSE),"")</f>
        <v/>
      </c>
      <c r="L34" s="425"/>
    </row>
    <row r="35" spans="5:12" s="421" customFormat="1" ht="21" x14ac:dyDescent="0.35">
      <c r="E35" s="196" t="s">
        <v>410</v>
      </c>
      <c r="F35" s="423" t="str">
        <f>IF(VLOOKUP(E35,' FEES TRACKER@'!B199:E243,4,FALSE)&gt;0,VLOOKUP(E35,' FEES TRACKER@'!B199:C243,2,FALSE),"")</f>
        <v>Mariam Jabba</v>
      </c>
      <c r="G35" s="202" t="s">
        <v>340</v>
      </c>
      <c r="H35" s="424" t="s">
        <v>283</v>
      </c>
      <c r="I35" s="195">
        <f>IF(VLOOKUP(E35,' FEES TRACKER@'!B199:E243,4,FALSE)&gt;0,VLOOKUP(E35,' FEES TRACKER@'!B199:E243,4,FALSE),"")</f>
        <v>300</v>
      </c>
      <c r="L35" s="425"/>
    </row>
    <row r="36" spans="5:12" s="421" customFormat="1" ht="21" x14ac:dyDescent="0.35">
      <c r="E36" s="196" t="s">
        <v>411</v>
      </c>
      <c r="F36" s="423" t="str">
        <f>IF(VLOOKUP(E36,' FEES TRACKER@'!B200:E244,4,FALSE)&gt;0,VLOOKUP(E36,' FEES TRACKER@'!B200:C244,2,FALSE),"")</f>
        <v>Daavid A Charley</v>
      </c>
      <c r="G36" s="202" t="s">
        <v>340</v>
      </c>
      <c r="H36" s="424" t="s">
        <v>283</v>
      </c>
      <c r="I36" s="195">
        <f>IF(VLOOKUP(E36,' FEES TRACKER@'!B200:E244,4,FALSE)&gt;0,VLOOKUP(E36,' FEES TRACKER@'!B200:E244,4,FALSE),"")</f>
        <v>300</v>
      </c>
      <c r="L36" s="425"/>
    </row>
    <row r="37" spans="5:12" s="421" customFormat="1" ht="21" x14ac:dyDescent="0.35">
      <c r="E37" s="196" t="s">
        <v>412</v>
      </c>
      <c r="F37" s="423" t="str">
        <f>IF(VLOOKUP(E37,' FEES TRACKER@'!B201:E245,4,FALSE)&gt;0,VLOOKUP(E37,' FEES TRACKER@'!B201:C245,2,FALSE),"")</f>
        <v/>
      </c>
      <c r="G37" s="202" t="s">
        <v>340</v>
      </c>
      <c r="H37" s="424" t="s">
        <v>283</v>
      </c>
      <c r="I37" s="195" t="str">
        <f>IF(VLOOKUP(E37,' FEES TRACKER@'!B201:E245,4,FALSE)&gt;0,VLOOKUP(E37,' FEES TRACKER@'!B201:E245,4,FALSE),"")</f>
        <v/>
      </c>
      <c r="L37" s="425"/>
    </row>
    <row r="38" spans="5:12" s="421" customFormat="1" ht="21" x14ac:dyDescent="0.35">
      <c r="E38" s="196" t="s">
        <v>413</v>
      </c>
      <c r="F38" s="423" t="str">
        <f>IF(VLOOKUP(E38,' FEES TRACKER@'!B202:E246,4,FALSE)&gt;0,VLOOKUP(E38,' FEES TRACKER@'!B202:C246,2,FALSE),"")</f>
        <v>Glady's Mujeah Sandi</v>
      </c>
      <c r="G38" s="202" t="s">
        <v>340</v>
      </c>
      <c r="H38" s="424" t="s">
        <v>283</v>
      </c>
      <c r="I38" s="195">
        <f>IF(VLOOKUP(E38,' FEES TRACKER@'!B202:E246,4,FALSE)&gt;0,VLOOKUP(E38,' FEES TRACKER@'!B202:E246,4,FALSE),"")</f>
        <v>1300</v>
      </c>
      <c r="L38" s="425"/>
    </row>
    <row r="39" spans="5:12" s="421" customFormat="1" ht="21" x14ac:dyDescent="0.35">
      <c r="E39" s="196" t="s">
        <v>414</v>
      </c>
      <c r="F39" s="423" t="str">
        <f>IF(VLOOKUP(E39,' FEES TRACKER@'!B203:E247,4,FALSE)&gt;0,VLOOKUP(E39,' FEES TRACKER@'!B203:C247,2,FALSE),"")</f>
        <v>MemaidaChubie B Sawyer</v>
      </c>
      <c r="G39" s="202" t="s">
        <v>340</v>
      </c>
      <c r="H39" s="424" t="s">
        <v>283</v>
      </c>
      <c r="I39" s="195">
        <f>IF(VLOOKUP(E39,' FEES TRACKER@'!B203:E247,4,FALSE)&gt;0,VLOOKUP(E39,' FEES TRACKER@'!B203:E247,4,FALSE),"")</f>
        <v>1300</v>
      </c>
      <c r="L39" s="425"/>
    </row>
    <row r="40" spans="5:12" s="421" customFormat="1" ht="21" x14ac:dyDescent="0.35">
      <c r="E40" s="196" t="s">
        <v>415</v>
      </c>
      <c r="F40" s="423" t="str">
        <f>IF(VLOOKUP(E40,' FEES TRACKER@'!B204:E248,4,FALSE)&gt;0,VLOOKUP(E40,' FEES TRACKER@'!B204:C248,2,FALSE),"")</f>
        <v/>
      </c>
      <c r="G40" s="202" t="s">
        <v>340</v>
      </c>
      <c r="H40" s="424" t="s">
        <v>283</v>
      </c>
      <c r="I40" s="195" t="str">
        <f>IF(VLOOKUP(E40,' FEES TRACKER@'!B204:E248,4,FALSE)&gt;0,VLOOKUP(E40,' FEES TRACKER@'!B204:E248,4,FALSE),"")</f>
        <v/>
      </c>
      <c r="L40" s="425"/>
    </row>
    <row r="41" spans="5:12" s="421" customFormat="1" ht="21" x14ac:dyDescent="0.35">
      <c r="E41" s="196" t="s">
        <v>416</v>
      </c>
      <c r="F41" s="423" t="str">
        <f>IF(VLOOKUP(E41,' FEES TRACKER@'!B205:E249,4,FALSE)&gt;0,VLOOKUP(E41,' FEES TRACKER@'!B205:C249,2,FALSE),"")</f>
        <v/>
      </c>
      <c r="G41" s="202" t="s">
        <v>340</v>
      </c>
      <c r="H41" s="424" t="s">
        <v>283</v>
      </c>
      <c r="I41" s="195" t="str">
        <f>IF(VLOOKUP(E41,' FEES TRACKER@'!B205:E249,4,FALSE)&gt;0,VLOOKUP(E41,' FEES TRACKER@'!B205:E249,4,FALSE),"")</f>
        <v/>
      </c>
      <c r="L41" s="425"/>
    </row>
    <row r="42" spans="5:12" s="421" customFormat="1" ht="21" x14ac:dyDescent="0.35">
      <c r="E42" s="196" t="s">
        <v>417</v>
      </c>
      <c r="F42" s="423" t="str">
        <f>IF(VLOOKUP(E42,' FEES TRACKER@'!B206:E250,4,FALSE)&gt;0,VLOOKUP(E42,' FEES TRACKER@'!B206:C250,2,FALSE),"")</f>
        <v>Akiatu Raahman Coker</v>
      </c>
      <c r="G42" s="202" t="s">
        <v>340</v>
      </c>
      <c r="H42" s="424" t="s">
        <v>283</v>
      </c>
      <c r="I42" s="195">
        <f>IF(VLOOKUP(E42,' FEES TRACKER@'!B206:E250,4,FALSE)&gt;0,VLOOKUP(E42,' FEES TRACKER@'!B206:E250,4,FALSE),"")</f>
        <v>1300</v>
      </c>
      <c r="L42" s="425"/>
    </row>
    <row r="43" spans="5:12" s="421" customFormat="1" ht="21" x14ac:dyDescent="0.35">
      <c r="E43" s="196" t="s">
        <v>418</v>
      </c>
      <c r="F43" s="423" t="str">
        <f>IF(VLOOKUP(E43,' FEES TRACKER@'!B207:E251,4,FALSE)&gt;0,VLOOKUP(E43,' FEES TRACKER@'!B207:C251,2,FALSE),"")</f>
        <v>John S Kargbo</v>
      </c>
      <c r="G43" s="202" t="s">
        <v>340</v>
      </c>
      <c r="H43" s="424" t="s">
        <v>283</v>
      </c>
      <c r="I43" s="195">
        <f>IF(VLOOKUP(E43,' FEES TRACKER@'!B207:E251,4,FALSE)&gt;0,VLOOKUP(E43,' FEES TRACKER@'!B207:E251,4,FALSE),"")</f>
        <v>1300</v>
      </c>
      <c r="L43" s="425"/>
    </row>
    <row r="44" spans="5:12" s="421" customFormat="1" ht="21" x14ac:dyDescent="0.35">
      <c r="E44" s="196" t="s">
        <v>419</v>
      </c>
      <c r="F44" s="423" t="str">
        <f>IF(VLOOKUP(E44,' FEES TRACKER@'!B208:E252,4,FALSE)&gt;0,VLOOKUP(E44,' FEES TRACKER@'!B208:C252,2,FALSE),"")</f>
        <v/>
      </c>
      <c r="G44" s="202" t="s">
        <v>340</v>
      </c>
      <c r="H44" s="424" t="s">
        <v>283</v>
      </c>
      <c r="I44" s="195" t="str">
        <f>IF(VLOOKUP(E44,' FEES TRACKER@'!B208:E252,4,FALSE)&gt;0,VLOOKUP(E44,' FEES TRACKER@'!B208:E252,4,FALSE),"")</f>
        <v/>
      </c>
      <c r="L44" s="425"/>
    </row>
    <row r="45" spans="5:12" s="421" customFormat="1" ht="21" x14ac:dyDescent="0.35">
      <c r="E45" s="196" t="s">
        <v>420</v>
      </c>
      <c r="F45" s="423" t="str">
        <f>IF(VLOOKUP(E45,' FEES TRACKER@'!B209:E253,4,FALSE)&gt;0,VLOOKUP(E45,' FEES TRACKER@'!B209:C253,2,FALSE),"")</f>
        <v>Brigette C M Sawyerr</v>
      </c>
      <c r="G45" s="202" t="s">
        <v>340</v>
      </c>
      <c r="H45" s="424" t="s">
        <v>283</v>
      </c>
      <c r="I45" s="195">
        <f>IF(VLOOKUP(E45,' FEES TRACKER@'!B209:E253,4,FALSE)&gt;0,VLOOKUP(E45,' FEES TRACKER@'!B209:E253,4,FALSE),"")</f>
        <v>1300</v>
      </c>
      <c r="L45" s="425"/>
    </row>
    <row r="46" spans="5:12" s="421" customFormat="1" ht="21" x14ac:dyDescent="0.35">
      <c r="E46" s="196" t="s">
        <v>421</v>
      </c>
      <c r="F46" s="423" t="str">
        <f>IF(VLOOKUP(E46,' FEES TRACKER@'!B210:E254,4,FALSE)&gt;0,VLOOKUP(E46,' FEES TRACKER@'!B210:C254,2,FALSE),"")</f>
        <v>Harisson C.Mahoi</v>
      </c>
      <c r="G46" s="202" t="s">
        <v>340</v>
      </c>
      <c r="H46" s="424" t="s">
        <v>283</v>
      </c>
      <c r="I46" s="195">
        <f>IF(VLOOKUP(E46,' FEES TRACKER@'!B210:E254,4,FALSE)&gt;0,VLOOKUP(E46,' FEES TRACKER@'!B210:E254,4,FALSE),"")</f>
        <v>1300</v>
      </c>
      <c r="L46" s="425"/>
    </row>
    <row r="47" spans="5:12" s="421" customFormat="1" ht="21" x14ac:dyDescent="0.35">
      <c r="E47" s="196" t="s">
        <v>422</v>
      </c>
      <c r="F47" s="423" t="str">
        <f>IF(VLOOKUP(E47,' FEES TRACKER@'!B211:E255,4,FALSE)&gt;0,VLOOKUP(E47,' FEES TRACKER@'!B211:C255,2,FALSE),"")</f>
        <v>Muctarr Mansaray</v>
      </c>
      <c r="G47" s="202" t="s">
        <v>340</v>
      </c>
      <c r="H47" s="424" t="s">
        <v>283</v>
      </c>
      <c r="I47" s="195">
        <f>IF(VLOOKUP(E47,' FEES TRACKER@'!B211:E255,4,FALSE)&gt;0,VLOOKUP(E47,' FEES TRACKER@'!B211:E255,4,FALSE),"")</f>
        <v>1300</v>
      </c>
      <c r="L47" s="425"/>
    </row>
    <row r="48" spans="5:12" s="421" customFormat="1" ht="21" x14ac:dyDescent="0.35">
      <c r="E48" s="196" t="s">
        <v>423</v>
      </c>
      <c r="F48" s="423" t="str">
        <f>IF(VLOOKUP(E48,' FEES TRACKER@'!B212:E256,4,FALSE)&gt;0,VLOOKUP(E48,' FEES TRACKER@'!B212:C256,2,FALSE),"")</f>
        <v>Doris L.Samuka</v>
      </c>
      <c r="G48" s="202" t="s">
        <v>340</v>
      </c>
      <c r="H48" s="424" t="s">
        <v>283</v>
      </c>
      <c r="I48" s="195">
        <f>IF(VLOOKUP(E48,' FEES TRACKER@'!B212:E256,4,FALSE)&gt;0,VLOOKUP(E48,' FEES TRACKER@'!B212:E256,4,FALSE),"")</f>
        <v>1300</v>
      </c>
      <c r="L48" s="425"/>
    </row>
    <row r="49" spans="5:13" s="421" customFormat="1" ht="21" x14ac:dyDescent="0.35">
      <c r="E49" s="196" t="s">
        <v>424</v>
      </c>
      <c r="F49" s="423" t="str">
        <f>IF(VLOOKUP(E49,' FEES TRACKER@'!B213:E257,4,FALSE)&gt;0,VLOOKUP(E49,' FEES TRACKER@'!B213:C257,2,FALSE),"")</f>
        <v>Samuel Wilberforce</v>
      </c>
      <c r="G49" s="202" t="s">
        <v>340</v>
      </c>
      <c r="H49" s="424" t="s">
        <v>283</v>
      </c>
      <c r="I49" s="195">
        <f>IF(VLOOKUP(E49,' FEES TRACKER@'!B213:E257,4,FALSE)&gt;0,VLOOKUP(E49,' FEES TRACKER@'!B213:E257,4,FALSE),"")</f>
        <v>1300</v>
      </c>
      <c r="L49" s="425"/>
    </row>
    <row r="50" spans="5:13" s="421" customFormat="1" ht="21" x14ac:dyDescent="0.35">
      <c r="E50" s="196" t="s">
        <v>425</v>
      </c>
      <c r="F50" s="423" t="str">
        <f>IF(VLOOKUP(E50,' FEES TRACKER@'!B214:E258,4,FALSE)&gt;0,VLOOKUP(E50,' FEES TRACKER@'!B214:C258,2,FALSE),"")</f>
        <v>Abukarr H.Turay</v>
      </c>
      <c r="G50" s="202" t="s">
        <v>340</v>
      </c>
      <c r="H50" s="424" t="s">
        <v>283</v>
      </c>
      <c r="I50" s="195">
        <f>IF(VLOOKUP(E50,' FEES TRACKER@'!B214:E258,4,FALSE)&gt;0,VLOOKUP(E50,' FEES TRACKER@'!B214:E258,4,FALSE),"")</f>
        <v>1300</v>
      </c>
      <c r="L50" s="425"/>
    </row>
    <row r="51" spans="5:13" s="421" customFormat="1" ht="21" x14ac:dyDescent="0.35">
      <c r="E51" s="196" t="s">
        <v>426</v>
      </c>
      <c r="F51" s="423" t="str">
        <f>IF(VLOOKUP(E51,' FEES TRACKER@'!B215:E259,4,FALSE)&gt;0,VLOOKUP(E51,' FEES TRACKER@'!B215:C259,2,FALSE),"")</f>
        <v/>
      </c>
      <c r="G51" s="202" t="s">
        <v>340</v>
      </c>
      <c r="H51" s="424" t="s">
        <v>283</v>
      </c>
      <c r="I51" s="195" t="str">
        <f>IF(VLOOKUP(E51,' FEES TRACKER@'!B215:E259,4,FALSE)&gt;0,VLOOKUP(E51,' FEES TRACKER@'!B215:E259,4,FALSE),"")</f>
        <v/>
      </c>
      <c r="L51" s="425"/>
    </row>
    <row r="52" spans="5:13" s="421" customFormat="1" ht="21" x14ac:dyDescent="0.35">
      <c r="E52" s="196" t="s">
        <v>427</v>
      </c>
      <c r="F52" s="423" t="str">
        <f>IF(VLOOKUP(E52,' FEES TRACKER@'!B216:E260,4,FALSE)&gt;0,VLOOKUP(E52,' FEES TRACKER@'!B216:C260,2,FALSE),"")</f>
        <v/>
      </c>
      <c r="G52" s="202" t="s">
        <v>340</v>
      </c>
      <c r="H52" s="424" t="s">
        <v>283</v>
      </c>
      <c r="I52" s="195" t="str">
        <f>IF(VLOOKUP(E52,' FEES TRACKER@'!B216:E260,4,FALSE)&gt;0,VLOOKUP(E52,' FEES TRACKER@'!B216:E260,4,FALSE),"")</f>
        <v/>
      </c>
      <c r="L52" s="425"/>
    </row>
    <row r="53" spans="5:13" ht="21" x14ac:dyDescent="0.35">
      <c r="E53" s="196" t="s">
        <v>428</v>
      </c>
      <c r="F53" s="423" t="str">
        <f>IF(VLOOKUP(E53,' FEES TRACKER@'!B217:E261,4,FALSE)&gt;0,VLOOKUP(E53,' FEES TRACKER@'!B217:C261,2,FALSE),"")</f>
        <v>Alfreda Ganda</v>
      </c>
      <c r="G53" s="202" t="s">
        <v>340</v>
      </c>
      <c r="H53" s="424" t="s">
        <v>283</v>
      </c>
      <c r="I53" s="195">
        <f>IF(VLOOKUP(E53,' FEES TRACKER@'!B217:E261,4,FALSE)&gt;0,VLOOKUP(E53,' FEES TRACKER@'!B217:E261,4,FALSE),"")</f>
        <v>1300</v>
      </c>
      <c r="L53" s="427"/>
      <c r="M53" s="428"/>
    </row>
    <row r="54" spans="5:13" ht="30.75" thickBot="1" x14ac:dyDescent="0.7">
      <c r="E54" s="207" t="s">
        <v>284</v>
      </c>
      <c r="F54" s="429"/>
      <c r="G54" s="207"/>
      <c r="H54" s="208"/>
      <c r="I54" s="210">
        <f>SUM(I8:I53)</f>
        <v>23600</v>
      </c>
    </row>
    <row r="55" spans="5:13" ht="15.75" thickTop="1" x14ac:dyDescent="0.25">
      <c r="H55" s="431"/>
    </row>
  </sheetData>
  <mergeCells count="2">
    <mergeCell ref="E2:I2"/>
    <mergeCell ref="E3:I3"/>
  </mergeCells>
  <pageMargins left="0.7" right="0.7" top="0.75" bottom="0.75" header="0.3" footer="0.3"/>
  <pageSetup scale="85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E1:M17"/>
  <sheetViews>
    <sheetView workbookViewId="0">
      <pane ySplit="5" topLeftCell="A6" activePane="bottomLeft" state="frozen"/>
      <selection pane="bottomLeft" activeCell="C12" sqref="C12"/>
    </sheetView>
  </sheetViews>
  <sheetFormatPr defaultRowHeight="23.25" x14ac:dyDescent="0.35"/>
  <cols>
    <col min="1" max="4" width="9.140625" style="466"/>
    <col min="5" max="5" width="24.5703125" style="508" customWidth="1"/>
    <col min="6" max="6" width="25.28515625" style="466" customWidth="1"/>
    <col min="7" max="7" width="16.7109375" style="509" customWidth="1"/>
    <col min="8" max="8" width="20" style="478" customWidth="1"/>
    <col min="9" max="9" width="19.28515625" style="466" customWidth="1"/>
    <col min="10" max="16384" width="9.140625" style="466"/>
  </cols>
  <sheetData>
    <row r="1" spans="5:13" ht="24" thickTop="1" x14ac:dyDescent="0.35">
      <c r="E1" s="467"/>
      <c r="F1" s="468"/>
      <c r="G1" s="468"/>
      <c r="H1" s="468"/>
      <c r="I1" s="469"/>
    </row>
    <row r="2" spans="5:13" s="470" customFormat="1" ht="36" x14ac:dyDescent="0.55000000000000004">
      <c r="E2" s="408" t="s">
        <v>633</v>
      </c>
      <c r="F2" s="409"/>
      <c r="G2" s="409"/>
      <c r="H2" s="409"/>
      <c r="I2" s="410"/>
    </row>
    <row r="3" spans="5:13" ht="46.5" x14ac:dyDescent="0.7">
      <c r="E3" s="471"/>
      <c r="F3" s="472" t="s">
        <v>632</v>
      </c>
      <c r="G3" s="472"/>
      <c r="H3" s="472"/>
      <c r="I3" s="473"/>
    </row>
    <row r="4" spans="5:13" x14ac:dyDescent="0.35">
      <c r="E4" s="474"/>
      <c r="F4" s="475"/>
      <c r="G4" s="475"/>
      <c r="H4" s="475"/>
      <c r="I4" s="476"/>
    </row>
    <row r="5" spans="5:13" s="512" customFormat="1" ht="24" thickBot="1" x14ac:dyDescent="0.4">
      <c r="E5" s="513" t="s">
        <v>647</v>
      </c>
      <c r="F5" s="514" t="s">
        <v>634</v>
      </c>
      <c r="G5" s="514" t="s">
        <v>255</v>
      </c>
      <c r="H5" s="514" t="s">
        <v>281</v>
      </c>
      <c r="I5" s="515" t="s">
        <v>434</v>
      </c>
    </row>
    <row r="6" spans="5:13" s="478" customFormat="1" ht="24.75" thickTop="1" thickBot="1" x14ac:dyDescent="0.4">
      <c r="E6" s="479"/>
      <c r="F6" s="480"/>
      <c r="G6" s="481"/>
      <c r="H6" s="480"/>
      <c r="I6" s="482"/>
    </row>
    <row r="7" spans="5:13" s="477" customFormat="1" ht="24.75" thickTop="1" thickBot="1" x14ac:dyDescent="0.4">
      <c r="E7" s="483"/>
      <c r="F7" s="484"/>
      <c r="G7" s="485" t="s">
        <v>630</v>
      </c>
      <c r="H7" s="484"/>
      <c r="I7" s="484" t="s">
        <v>262</v>
      </c>
    </row>
    <row r="8" spans="5:13" ht="24.75" thickTop="1" thickBot="1" x14ac:dyDescent="0.4">
      <c r="E8" s="486"/>
      <c r="F8" s="480" t="s">
        <v>275</v>
      </c>
      <c r="G8" s="487"/>
      <c r="H8" s="480"/>
      <c r="I8" s="488"/>
    </row>
    <row r="9" spans="5:13" ht="24" thickTop="1" x14ac:dyDescent="0.35">
      <c r="E9" s="489" t="s">
        <v>328</v>
      </c>
      <c r="F9" s="490" t="s">
        <v>285</v>
      </c>
      <c r="G9" s="491" t="s">
        <v>323</v>
      </c>
      <c r="H9" s="492" t="s">
        <v>283</v>
      </c>
      <c r="I9" s="493">
        <f>'JOURNAL S1-COM'!I25</f>
        <v>10300</v>
      </c>
    </row>
    <row r="10" spans="5:13" x14ac:dyDescent="0.35">
      <c r="E10" s="489" t="s">
        <v>329</v>
      </c>
      <c r="F10" s="494" t="s">
        <v>285</v>
      </c>
      <c r="G10" s="495" t="s">
        <v>324</v>
      </c>
      <c r="H10" s="492" t="s">
        <v>283</v>
      </c>
      <c r="I10" s="496">
        <f>'JOURNAL S1-ART'!I51</f>
        <v>35900</v>
      </c>
    </row>
    <row r="11" spans="5:13" x14ac:dyDescent="0.35">
      <c r="E11" s="489" t="s">
        <v>330</v>
      </c>
      <c r="F11" s="494" t="s">
        <v>286</v>
      </c>
      <c r="G11" s="495" t="s">
        <v>325</v>
      </c>
      <c r="H11" s="492" t="s">
        <v>283</v>
      </c>
      <c r="I11" s="496">
        <f>'JOURNAL S1-SCI'!I78</f>
        <v>36515</v>
      </c>
      <c r="K11" s="497"/>
      <c r="L11" s="497"/>
    </row>
    <row r="12" spans="5:13" x14ac:dyDescent="0.35">
      <c r="E12" s="489" t="s">
        <v>331</v>
      </c>
      <c r="F12" s="494" t="s">
        <v>286</v>
      </c>
      <c r="G12" s="495" t="s">
        <v>326</v>
      </c>
      <c r="H12" s="492" t="s">
        <v>283</v>
      </c>
      <c r="I12" s="496">
        <f>'JOURNAL S2-COM'!I29</f>
        <v>6500</v>
      </c>
      <c r="L12" s="497"/>
    </row>
    <row r="13" spans="5:13" x14ac:dyDescent="0.35">
      <c r="E13" s="489" t="s">
        <v>332</v>
      </c>
      <c r="F13" s="498" t="s">
        <v>286</v>
      </c>
      <c r="G13" s="499" t="s">
        <v>327</v>
      </c>
      <c r="H13" s="492" t="s">
        <v>283</v>
      </c>
      <c r="I13" s="496">
        <f>'JOURNAL S2-ART'!I54</f>
        <v>23600</v>
      </c>
      <c r="L13" s="497"/>
    </row>
    <row r="14" spans="5:13" x14ac:dyDescent="0.35">
      <c r="E14" s="500" t="s">
        <v>333</v>
      </c>
      <c r="F14" s="498" t="s">
        <v>286</v>
      </c>
      <c r="G14" s="501" t="s">
        <v>631</v>
      </c>
      <c r="H14" s="502" t="s">
        <v>283</v>
      </c>
      <c r="I14" s="503">
        <f>'JOURNAL S2-SCI'!I59</f>
        <v>13040</v>
      </c>
      <c r="L14" s="504"/>
      <c r="M14" s="497"/>
    </row>
    <row r="15" spans="5:13" ht="28.5" thickBot="1" x14ac:dyDescent="0.7">
      <c r="E15" s="505" t="s">
        <v>288</v>
      </c>
      <c r="F15" s="506"/>
      <c r="G15" s="507"/>
      <c r="H15" s="506"/>
      <c r="I15" s="210">
        <f>SUM(I9:I14)</f>
        <v>125855</v>
      </c>
    </row>
    <row r="16" spans="5:13" ht="24" thickTop="1" x14ac:dyDescent="0.35">
      <c r="H16" s="510"/>
      <c r="I16" s="511"/>
    </row>
    <row r="17" spans="9:9" x14ac:dyDescent="0.35">
      <c r="I17" s="511"/>
    </row>
  </sheetData>
  <mergeCells count="2">
    <mergeCell ref="F3:H3"/>
    <mergeCell ref="E2:I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D m m h W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O a a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m h W G g C Q z q f A A A A 0 Q A A A B M A H A B G b 3 J t d W x h c y 9 T Z W N 0 a W 9 u M S 5 t I K I Y A C i g F A A A A A A A A A A A A A A A A A A A A A A A A A A A A G 2 N P Q u D M B C G d y H / I a S L B b F 0 6 C Q u D e 3 Y R a G D O E R 7 r W K 8 K 0 m E i v j f G 5 u 1 t 7 z w f j x n o X U 9 I S + C H j M W s c h 2 y s C D l 6 r R c O I 5 1 + B Y x P 0 V N J k W v H P 5 t K B T O R k D 6 O 5 k h o Z o i P d L d V M j 5 C I s R b 1 W k t D 5 S p 0 E w E 7 I T u F r g 8 9 v E J 7 0 q 6 a l U W i f Z E Z J e h p x C 2 0 c v i X L I s 6 H q 0 i 4 8 y 5 X O K / r n k U 9 / i V m X 1 B L A Q I t A B Q A A g A I A A 5 p o V j R 3 V a M p g A A A P g A A A A S A A A A A A A A A A A A A A A A A A A A A A B D b 2 5 m a W c v U G F j a 2 F n Z S 5 4 b W x Q S w E C L Q A U A A I A C A A O a a F Y D 8 r p q 6 Q A A A D p A A A A E w A A A A A A A A A A A A A A A A D y A A A A W 0 N v b n R l b n R f V H l w Z X N d L n h t b F B L A Q I t A B Q A A g A I A A 5 p o V h o A k M 6 n w A A A N E A A A A T A A A A A A A A A A A A A A A A A O M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I A A A A A A A A V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j A 6 M D E 6 M j M u N j I w O T A w N 1 o i I C 8 + P E V u d H J 5 I F R 5 c G U 9 I k Z p b G x D b 2 x 1 b W 5 U e X B l c y I g V m F s d W U 9 I n N B Q T 0 9 I i A v P j x F b n R y e S B U e X B l P S J G a W x s Q 2 9 s d W 1 u T m F t Z X M i I F Z h b H V l P S J z W y Z x d W 9 0 O 0 I v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I v R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U v Q 2 h h b m d l Z C B U e X B l L n t C L 0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0 x U n U X p C k a a Q m 8 v e x p J U w A A A A A C A A A A A A A Q Z g A A A A E A A C A A A A D p i + Q Q v f T g 2 x t a f v X b U Q u X K f y L 9 r 8 m / S U W / z F m W D o J S g A A A A A O g A A A A A I A A C A A A A C u c O x K o x e L l r r N S N 9 D 1 h 4 F M B 5 I w W 7 C 7 H b q 8 q e 4 E + 8 i 6 F A A A A B y 2 3 4 a s H A b k 1 Y S r J y 0 7 Q Z 8 H L 9 b q t F 3 2 k l Q K B Y z 2 Q j S V 5 x 8 D V s N 3 X R a l v S W / 1 W p R / z q D g I r h 2 z f q F V i q n g / V e z 6 n M q S 7 K z K 8 O 9 w T 5 J k i T d Z u E A A A A C Z X d C f B Z j u k z t P w L 8 x S I 3 s 2 8 y V 4 w Q P b 0 / n M Y Y 8 F b R 8 R O u W r Q W A z Q E 8 w r c T R V g m L a M e U M 4 3 5 s t S K A G y 4 j o k x h + I < / D a t a M a s h u p > 
</file>

<file path=customXml/itemProps1.xml><?xml version="1.0" encoding="utf-8"?>
<ds:datastoreItem xmlns:ds="http://schemas.openxmlformats.org/officeDocument/2006/customXml" ds:itemID="{1A50BECE-938D-4C4E-81B9-34D552BA5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 FEES TRACKER@</vt:lpstr>
      <vt:lpstr>3RD DASHBOARD</vt:lpstr>
      <vt:lpstr>JOURNAL S1-COM</vt:lpstr>
      <vt:lpstr>JOURNAL S1-ART</vt:lpstr>
      <vt:lpstr>JOURNAL S1-SCI</vt:lpstr>
      <vt:lpstr>JOURNAL S2-COM</vt:lpstr>
      <vt:lpstr>JOURNAL S2-SCI</vt:lpstr>
      <vt:lpstr>JOURNAL S2-ART</vt:lpstr>
      <vt:lpstr>GENERAL LEDGER</vt:lpstr>
      <vt:lpstr>3RD CASHBOOK</vt:lpstr>
      <vt:lpstr>2ND TERM PREPAYMENTS</vt:lpstr>
      <vt:lpstr>3RD TERM PREPAYMENTS</vt:lpstr>
      <vt:lpstr>Sheet1</vt:lpstr>
      <vt:lpstr>Sheet2</vt:lpstr>
      <vt:lpstr>DebtorIIDs</vt:lpstr>
      <vt:lpstr>' FEES TRACKER@'!DebtorsIDs</vt:lpstr>
      <vt:lpstr>DebtorsNames</vt:lpstr>
      <vt:lpstr>PaymentsStatus</vt:lpstr>
      <vt:lpstr>'3RD DASHBOARD'!Print_Area</vt:lpstr>
      <vt:lpstr>'JOURNAL S1-ART'!Print_Area</vt:lpstr>
      <vt:lpstr>'JOURNAL S1-COM'!Print_Area</vt:lpstr>
      <vt:lpstr>'JOURNAL S2-ART'!Print_Area</vt:lpstr>
      <vt:lpstr>' FEES TRACKER@'!SSS_1COM</vt:lpstr>
      <vt:lpstr>UpaidDebtorsamounts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2024-06-14T23:06:09Z</dcterms:modified>
</cp:coreProperties>
</file>