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Performance" sheetId="5" r:id="rId1"/>
    <sheet name="index const. and size" sheetId="6" r:id="rId2"/>
  </sheets>
  <calcPr calcId="152511"/>
</workbook>
</file>

<file path=xl/calcChain.xml><?xml version="1.0" encoding="utf-8"?>
<calcChain xmlns="http://schemas.openxmlformats.org/spreadsheetml/2006/main">
  <c r="R39" i="5" l="1"/>
  <c r="N39" i="5"/>
  <c r="J39" i="5"/>
  <c r="F39" i="5"/>
  <c r="S6" i="6"/>
  <c r="I6" i="6" s="1"/>
  <c r="H6" i="6"/>
  <c r="M40" i="5"/>
  <c r="Q40" i="5"/>
  <c r="U40" i="5"/>
  <c r="Y40" i="5"/>
  <c r="R42" i="5" s="1"/>
  <c r="I40" i="5"/>
  <c r="U37" i="5"/>
  <c r="Q37" i="5"/>
  <c r="M37" i="5"/>
  <c r="I37" i="5"/>
  <c r="I35" i="5"/>
  <c r="U38" i="5"/>
  <c r="Q38" i="5"/>
  <c r="I38" i="5"/>
  <c r="L33" i="5"/>
  <c r="L22" i="5"/>
  <c r="T22" i="5"/>
  <c r="W33" i="5"/>
  <c r="V33" i="5"/>
  <c r="AB33" i="5"/>
  <c r="Y33" i="5"/>
  <c r="X33" i="5"/>
  <c r="U33" i="5"/>
  <c r="T33" i="5"/>
  <c r="Q33" i="5"/>
  <c r="P33" i="5"/>
  <c r="M33" i="5"/>
  <c r="M38" i="5" s="1"/>
  <c r="G33" i="5"/>
  <c r="F33" i="5"/>
  <c r="Y22" i="5"/>
  <c r="N36" i="5" s="1"/>
  <c r="X22" i="5"/>
  <c r="U22" i="5"/>
  <c r="M42" i="5" l="1"/>
  <c r="J42" i="5"/>
  <c r="Q36" i="5"/>
  <c r="Q42" i="5"/>
  <c r="J36" i="5"/>
  <c r="N42" i="5"/>
  <c r="I42" i="5"/>
  <c r="R36" i="5"/>
  <c r="M36" i="5"/>
  <c r="U36" i="5"/>
  <c r="U42" i="5"/>
  <c r="F42" i="5"/>
  <c r="I33" i="5"/>
  <c r="H33" i="5"/>
  <c r="K33" i="5"/>
  <c r="S33" i="5"/>
  <c r="R33" i="5"/>
  <c r="AA33" i="5"/>
  <c r="Z33" i="5"/>
  <c r="AB22" i="5"/>
  <c r="Q22" i="5"/>
  <c r="P22" i="5"/>
  <c r="M22" i="5"/>
  <c r="I22" i="5"/>
  <c r="H22" i="5"/>
  <c r="G22" i="5"/>
  <c r="F22" i="5"/>
  <c r="S22" i="5"/>
  <c r="R22" i="5"/>
  <c r="W22" i="5"/>
  <c r="V22" i="5"/>
  <c r="AA22" i="5"/>
  <c r="J33" i="5"/>
  <c r="K22" i="5"/>
  <c r="J22" i="5"/>
  <c r="I36" i="5" l="1"/>
  <c r="F36" i="5"/>
  <c r="Z22" i="5"/>
  <c r="O33" i="5"/>
  <c r="N33" i="5"/>
  <c r="O22" i="5" l="1"/>
  <c r="N22" i="5"/>
  <c r="J23" i="6" l="1"/>
  <c r="H23" i="6"/>
  <c r="J22" i="6"/>
  <c r="L12" i="6"/>
  <c r="K12" i="6"/>
  <c r="J12" i="6"/>
  <c r="I12" i="6"/>
  <c r="H12" i="6"/>
  <c r="G12" i="6"/>
  <c r="F12" i="6"/>
  <c r="L6" i="6"/>
  <c r="J6" i="6"/>
  <c r="G6" i="6"/>
</calcChain>
</file>

<file path=xl/sharedStrings.xml><?xml version="1.0" encoding="utf-8"?>
<sst xmlns="http://schemas.openxmlformats.org/spreadsheetml/2006/main" count="119" uniqueCount="75">
  <si>
    <t>FedX</t>
  </si>
  <si>
    <t>Query</t>
  </si>
  <si>
    <t>SPLENDID</t>
  </si>
  <si>
    <t>ANAPSID</t>
  </si>
  <si>
    <t>RE</t>
  </si>
  <si>
    <t>B1</t>
  </si>
  <si>
    <t>B2</t>
  </si>
  <si>
    <t>B3</t>
  </si>
  <si>
    <t>B4</t>
  </si>
  <si>
    <t>B5</t>
  </si>
  <si>
    <t>B6</t>
  </si>
  <si>
    <t>B7</t>
  </si>
  <si>
    <t xml:space="preserve">FedX </t>
  </si>
  <si>
    <t>#TP</t>
  </si>
  <si>
    <t>#AR</t>
  </si>
  <si>
    <t>SST</t>
  </si>
  <si>
    <t>Total/Avg</t>
  </si>
  <si>
    <t>in</t>
  </si>
  <si>
    <t>LHD</t>
  </si>
  <si>
    <t>DARQ</t>
  </si>
  <si>
    <t>Qtree</t>
  </si>
  <si>
    <t>Index Generation Time (min)</t>
  </si>
  <si>
    <t>NA</t>
  </si>
  <si>
    <t>-</t>
  </si>
  <si>
    <t>Compression Ratio</t>
  </si>
  <si>
    <t>Index Size (KB)</t>
  </si>
  <si>
    <t>From Qtree paper</t>
  </si>
  <si>
    <t>In KB</t>
  </si>
  <si>
    <t>CD1</t>
  </si>
  <si>
    <t>CD2</t>
  </si>
  <si>
    <t>CD3</t>
  </si>
  <si>
    <t>CD4</t>
  </si>
  <si>
    <t>CD5</t>
  </si>
  <si>
    <t>CD6</t>
  </si>
  <si>
    <t>CD7</t>
  </si>
  <si>
    <t>LS1</t>
  </si>
  <si>
    <t>LS2</t>
  </si>
  <si>
    <t>LS3</t>
  </si>
  <si>
    <t>LS4</t>
  </si>
  <si>
    <t>LS5</t>
  </si>
  <si>
    <t>LS6</t>
  </si>
  <si>
    <t>LS7</t>
  </si>
  <si>
    <t>Overestimation</t>
  </si>
  <si>
    <t>HiBISCuS</t>
  </si>
  <si>
    <t>Avg. SST</t>
  </si>
  <si>
    <t>QUETSAL</t>
  </si>
  <si>
    <t>FedBench Size</t>
  </si>
  <si>
    <t>19.7 GB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</si>
  <si>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</si>
  <si>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</si>
  <si>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</si>
  <si>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</si>
  <si>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</si>
  <si>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</si>
  <si>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</si>
  <si>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</si>
  <si>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</si>
  <si>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</si>
  <si>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SemaGrow</t>
  </si>
  <si>
    <t>QRT</t>
  </si>
  <si>
    <t>Comparision of the different SPARQL federation engines in terms of :  Total number of triple pattern-wise sources selected #TP, QRT  Query Runtime</t>
  </si>
  <si>
    <t>Total SPARQL ASK request #AR, Source selection time SST</t>
  </si>
  <si>
    <t>HIBISCuS</t>
  </si>
  <si>
    <t>CostFed</t>
  </si>
  <si>
    <t>CostFed Improvements</t>
  </si>
  <si>
    <t>FedBench</t>
  </si>
  <si>
    <t>LargeRDFBench</t>
  </si>
  <si>
    <t>11 / 14 queries</t>
  </si>
  <si>
    <t>8 / 9 compareable queries</t>
  </si>
  <si>
    <t>7 / 8 compareable queries</t>
  </si>
  <si>
    <t>14 / 14 queries</t>
  </si>
  <si>
    <t>9/ 10 compareable queries</t>
  </si>
  <si>
    <t>=</t>
  </si>
  <si>
    <t>Average</t>
  </si>
  <si>
    <t>Net % Imp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</si>
</sst>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\ _€_-;\-* #,##0.00\ _€_-;_-* &quot;-&quot;??\ _€_-;_-@_-"/>
    <numFmt numFmtId="165" formatCode="0.000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2.1"/>
      <color theme="1"/>
      <name val="Calibri"/>
      <family val="2"/>
    </font>
    <font>
      <sz val="12.1"/>
      <name val="Calibri"/>
      <family val="2"/>
    </font>
    <font>
      <sz val="9.9"/>
      <color theme="1"/>
      <name val="Helvetica Neue"/>
    </font>
    <font>
      <sz val="9"/>
      <color theme="1"/>
      <name val="Consolas"/>
      <family val="3"/>
    </font>
    <font>
      <sz val="9.9"/>
      <color theme="1"/>
      <name val="Roboto-Regular"/>
    </font>
  </fonts>
  <fills count="13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8F8F8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indexed="64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3" fillId="2" borderId="2" applyNumberFormat="0" applyAlignment="0" applyProtection="0"/>
    <xf numFmtId="164" fontId="1" fillId="0" borderId="0" applyFont="0" applyFill="0" applyBorder="0" applyAlignment="0" applyProtection="0"/>
  </cellStyleXfs>
  <cellXfs count="141">
    <xf numFmtId="0" fontId="0" fillId="0" borderId="0" xfId="0"/>
    <xf numFmtId="0" fontId="0" fillId="0" borderId="1" xfId="0" applyBorder="1"/>
    <xf numFmtId="0" fontId="0" fillId="0" borderId="6" xfId="0" applyBorder="1"/>
    <xf numFmtId="1" fontId="0" fillId="0" borderId="0" xfId="0" applyNumberFormat="1" applyFont="1" applyBorder="1"/>
    <xf numFmtId="1" fontId="0" fillId="0" borderId="0" xfId="0" applyNumberFormat="1" applyFont="1" applyFill="1" applyBorder="1"/>
    <xf numFmtId="0" fontId="2" fillId="8" borderId="8" xfId="0" applyFont="1" applyFill="1" applyBorder="1"/>
    <xf numFmtId="1" fontId="0" fillId="0" borderId="7" xfId="0" applyNumberFormat="1" applyFont="1" applyBorder="1"/>
    <xf numFmtId="1" fontId="0" fillId="0" borderId="0" xfId="2" applyNumberFormat="1" applyFont="1" applyFill="1" applyBorder="1"/>
    <xf numFmtId="1" fontId="0" fillId="0" borderId="7" xfId="0" applyNumberFormat="1" applyFont="1" applyFill="1" applyBorder="1"/>
    <xf numFmtId="0" fontId="0" fillId="0" borderId="6" xfId="0" applyFill="1" applyBorder="1"/>
    <xf numFmtId="0" fontId="6" fillId="0" borderId="0" xfId="0" applyFont="1"/>
    <xf numFmtId="0" fontId="7" fillId="0" borderId="0" xfId="0" applyFont="1"/>
    <xf numFmtId="0" fontId="4" fillId="0" borderId="0" xfId="0" applyFont="1"/>
    <xf numFmtId="0" fontId="0" fillId="9" borderId="10" xfId="0" applyFill="1" applyBorder="1"/>
    <xf numFmtId="0" fontId="5" fillId="3" borderId="14" xfId="1" applyFont="1" applyFill="1" applyBorder="1"/>
    <xf numFmtId="0" fontId="3" fillId="4" borderId="6" xfId="1" applyFill="1" applyBorder="1"/>
    <xf numFmtId="0" fontId="3" fillId="7" borderId="0" xfId="1" applyFill="1" applyBorder="1"/>
    <xf numFmtId="0" fontId="3" fillId="5" borderId="0" xfId="1" applyFill="1" applyBorder="1"/>
    <xf numFmtId="0" fontId="3" fillId="6" borderId="0" xfId="1" applyFill="1" applyBorder="1"/>
    <xf numFmtId="0" fontId="3" fillId="4" borderId="15" xfId="1" applyFill="1" applyBorder="1"/>
    <xf numFmtId="0" fontId="3" fillId="7" borderId="16" xfId="1" applyFill="1" applyBorder="1"/>
    <xf numFmtId="0" fontId="3" fillId="5" borderId="17" xfId="1" applyFill="1" applyBorder="1"/>
    <xf numFmtId="0" fontId="0" fillId="0" borderId="3" xfId="0" applyFont="1" applyBorder="1"/>
    <xf numFmtId="0" fontId="0" fillId="0" borderId="4" xfId="0" applyFont="1" applyBorder="1"/>
    <xf numFmtId="0" fontId="0" fillId="0" borderId="5" xfId="0" applyFont="1" applyFill="1" applyBorder="1"/>
    <xf numFmtId="0" fontId="4" fillId="0" borderId="4" xfId="0" applyFont="1" applyFill="1" applyBorder="1"/>
    <xf numFmtId="0" fontId="0" fillId="0" borderId="4" xfId="0" applyFont="1" applyFill="1" applyBorder="1"/>
    <xf numFmtId="0" fontId="0" fillId="0" borderId="0" xfId="0" applyFont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6" xfId="0" applyFont="1" applyBorder="1"/>
    <xf numFmtId="0" fontId="0" fillId="0" borderId="0" xfId="0" applyFont="1" applyFill="1" applyBorder="1"/>
    <xf numFmtId="0" fontId="0" fillId="0" borderId="6" xfId="0" applyFont="1" applyFill="1" applyBorder="1"/>
    <xf numFmtId="0" fontId="0" fillId="0" borderId="7" xfId="0" applyFont="1" applyFill="1" applyBorder="1" applyAlignment="1">
      <alignment horizontal="right"/>
    </xf>
    <xf numFmtId="0" fontId="2" fillId="0" borderId="0" xfId="0" applyFont="1" applyFill="1" applyBorder="1"/>
    <xf numFmtId="0" fontId="2" fillId="8" borderId="6" xfId="0" applyFont="1" applyFill="1" applyBorder="1"/>
    <xf numFmtId="0" fontId="2" fillId="8" borderId="9" xfId="0" applyFont="1" applyFill="1" applyBorder="1"/>
    <xf numFmtId="0" fontId="2" fillId="8" borderId="18" xfId="0" applyFont="1" applyFill="1" applyBorder="1"/>
    <xf numFmtId="0" fontId="0" fillId="0" borderId="0" xfId="0" applyBorder="1"/>
    <xf numFmtId="0" fontId="0" fillId="0" borderId="0" xfId="0" applyFill="1" applyBorder="1"/>
    <xf numFmtId="0" fontId="0" fillId="0" borderId="0" xfId="0" applyNumberFormat="1"/>
    <xf numFmtId="0" fontId="2" fillId="9" borderId="12" xfId="1" applyFont="1" applyFill="1" applyBorder="1" applyAlignment="1">
      <alignment horizontal="center"/>
    </xf>
    <xf numFmtId="0" fontId="2" fillId="9" borderId="13" xfId="1" applyFont="1" applyFill="1" applyBorder="1" applyAlignment="1">
      <alignment horizontal="center"/>
    </xf>
    <xf numFmtId="0" fontId="2" fillId="9" borderId="4" xfId="1" applyFont="1" applyFill="1" applyBorder="1" applyAlignment="1">
      <alignment horizontal="center"/>
    </xf>
    <xf numFmtId="0" fontId="3" fillId="9" borderId="19" xfId="1" applyFill="1" applyBorder="1"/>
    <xf numFmtId="0" fontId="3" fillId="9" borderId="20" xfId="1" applyFill="1" applyBorder="1"/>
    <xf numFmtId="0" fontId="3" fillId="9" borderId="21" xfId="1" applyFill="1" applyBorder="1"/>
    <xf numFmtId="0" fontId="2" fillId="0" borderId="22" xfId="0" applyFont="1" applyBorder="1"/>
    <xf numFmtId="0" fontId="9" fillId="0" borderId="1" xfId="0" applyFont="1" applyBorder="1" applyAlignment="1">
      <alignment horizontal="right"/>
    </xf>
    <xf numFmtId="0" fontId="0" fillId="0" borderId="1" xfId="0" applyBorder="1" applyAlignment="1">
      <alignment horizontal="right"/>
    </xf>
    <xf numFmtId="0" fontId="10" fillId="0" borderId="1" xfId="0" applyFont="1" applyBorder="1" applyAlignment="1">
      <alignment horizontal="right"/>
    </xf>
    <xf numFmtId="0" fontId="0" fillId="0" borderId="23" xfId="0" applyBorder="1"/>
    <xf numFmtId="165" fontId="0" fillId="0" borderId="1" xfId="0" applyNumberFormat="1" applyBorder="1"/>
    <xf numFmtId="165" fontId="0" fillId="0" borderId="23" xfId="0" applyNumberFormat="1" applyBorder="1"/>
    <xf numFmtId="0" fontId="2" fillId="0" borderId="8" xfId="0" applyFont="1" applyFill="1" applyBorder="1"/>
    <xf numFmtId="0" fontId="0" fillId="0" borderId="0" xfId="0" applyFill="1" applyBorder="1" applyAlignment="1">
      <alignment horizontal="right"/>
    </xf>
    <xf numFmtId="10" fontId="0" fillId="0" borderId="9" xfId="0" applyNumberFormat="1" applyBorder="1"/>
    <xf numFmtId="10" fontId="0" fillId="0" borderId="0" xfId="0" applyNumberFormat="1"/>
    <xf numFmtId="0" fontId="0" fillId="10" borderId="4" xfId="0" applyFill="1" applyBorder="1"/>
    <xf numFmtId="165" fontId="0" fillId="10" borderId="4" xfId="0" applyNumberFormat="1" applyFill="1" applyBorder="1"/>
    <xf numFmtId="165" fontId="0" fillId="10" borderId="5" xfId="0" applyNumberFormat="1" applyFill="1" applyBorder="1"/>
    <xf numFmtId="0" fontId="2" fillId="0" borderId="19" xfId="0" applyFont="1" applyBorder="1"/>
    <xf numFmtId="165" fontId="0" fillId="0" borderId="0" xfId="0" applyNumberFormat="1" applyBorder="1"/>
    <xf numFmtId="165" fontId="0" fillId="0" borderId="7" xfId="0" applyNumberFormat="1" applyBorder="1"/>
    <xf numFmtId="10" fontId="0" fillId="0" borderId="9" xfId="0" applyNumberFormat="1" applyBorder="1" applyAlignment="1">
      <alignment horizontal="right"/>
    </xf>
    <xf numFmtId="0" fontId="0" fillId="0" borderId="0" xfId="0" applyFont="1" applyFill="1" applyBorder="1" applyAlignment="1">
      <alignment horizontal="right"/>
    </xf>
    <xf numFmtId="0" fontId="3" fillId="6" borderId="7" xfId="1" applyFill="1" applyBorder="1"/>
    <xf numFmtId="0" fontId="0" fillId="0" borderId="3" xfId="0" applyFont="1" applyFill="1" applyBorder="1"/>
    <xf numFmtId="0" fontId="4" fillId="0" borderId="0" xfId="2" applyNumberFormat="1" applyFont="1" applyFill="1" applyBorder="1"/>
    <xf numFmtId="0" fontId="3" fillId="5" borderId="7" xfId="1" applyFill="1" applyBorder="1"/>
    <xf numFmtId="0" fontId="2" fillId="9" borderId="4" xfId="1" applyFont="1" applyFill="1" applyBorder="1" applyAlignment="1">
      <alignment horizontal="center"/>
    </xf>
    <xf numFmtId="0" fontId="3" fillId="0" borderId="0" xfId="1" applyFill="1" applyBorder="1"/>
    <xf numFmtId="0" fontId="8" fillId="0" borderId="0" xfId="0" applyNumberFormat="1" applyFont="1" applyFill="1" applyBorder="1"/>
    <xf numFmtId="0" fontId="3" fillId="4" borderId="26" xfId="1" applyFill="1" applyBorder="1"/>
    <xf numFmtId="0" fontId="3" fillId="5" borderId="27" xfId="1" applyFill="1" applyBorder="1"/>
    <xf numFmtId="0" fontId="2" fillId="8" borderId="0" xfId="0" applyFont="1" applyFill="1" applyBorder="1"/>
    <xf numFmtId="0" fontId="3" fillId="6" borderId="5" xfId="1" applyFill="1" applyBorder="1"/>
    <xf numFmtId="0" fontId="0" fillId="0" borderId="7" xfId="2" applyNumberFormat="1" applyFont="1" applyFill="1" applyBorder="1"/>
    <xf numFmtId="0" fontId="0" fillId="0" borderId="7" xfId="2" applyNumberFormat="1" applyFont="1" applyBorder="1"/>
    <xf numFmtId="1" fontId="2" fillId="8" borderId="9" xfId="0" applyNumberFormat="1" applyFont="1" applyFill="1" applyBorder="1"/>
    <xf numFmtId="0" fontId="2" fillId="9" borderId="11" xfId="1" applyFont="1" applyFill="1" applyBorder="1" applyAlignment="1">
      <alignment horizontal="center"/>
    </xf>
    <xf numFmtId="0" fontId="2" fillId="9" borderId="12" xfId="1" applyFont="1" applyFill="1" applyBorder="1" applyAlignment="1">
      <alignment horizontal="center"/>
    </xf>
    <xf numFmtId="0" fontId="2" fillId="9" borderId="4" xfId="1" applyFont="1" applyFill="1" applyBorder="1" applyAlignment="1">
      <alignment horizontal="center"/>
    </xf>
    <xf numFmtId="0" fontId="0" fillId="8" borderId="24" xfId="0" applyFill="1" applyBorder="1" applyAlignment="1">
      <alignment horizontal="center"/>
    </xf>
    <xf numFmtId="0" fontId="0" fillId="8" borderId="25" xfId="0" applyFill="1" applyBorder="1" applyAlignment="1">
      <alignment horizontal="center"/>
    </xf>
    <xf numFmtId="1" fontId="0" fillId="0" borderId="5" xfId="0" applyNumberFormat="1" applyFont="1" applyBorder="1"/>
    <xf numFmtId="0" fontId="4" fillId="0" borderId="9" xfId="0" applyFont="1" applyBorder="1"/>
    <xf numFmtId="0" fontId="0" fillId="0" borderId="18" xfId="0" applyFont="1" applyFill="1" applyBorder="1"/>
    <xf numFmtId="0" fontId="0" fillId="0" borderId="9" xfId="0" applyFont="1" applyFill="1" applyBorder="1"/>
    <xf numFmtId="0" fontId="4" fillId="0" borderId="3" xfId="0" applyFont="1" applyFill="1" applyBorder="1"/>
    <xf numFmtId="0" fontId="0" fillId="0" borderId="3" xfId="0" applyFill="1" applyBorder="1"/>
    <xf numFmtId="0" fontId="0" fillId="0" borderId="7" xfId="0" applyBorder="1"/>
    <xf numFmtId="0" fontId="3" fillId="0" borderId="7" xfId="1" applyFill="1" applyBorder="1"/>
    <xf numFmtId="0" fontId="0" fillId="0" borderId="8" xfId="0" applyFill="1" applyBorder="1"/>
    <xf numFmtId="1" fontId="0" fillId="0" borderId="9" xfId="0" applyNumberFormat="1" applyFont="1" applyFill="1" applyBorder="1"/>
    <xf numFmtId="0" fontId="4" fillId="0" borderId="9" xfId="2" applyNumberFormat="1" applyFont="1" applyFill="1" applyBorder="1"/>
    <xf numFmtId="0" fontId="4" fillId="0" borderId="18" xfId="2" applyNumberFormat="1" applyFont="1" applyFill="1" applyBorder="1"/>
    <xf numFmtId="0" fontId="0" fillId="0" borderId="8" xfId="0" applyBorder="1"/>
    <xf numFmtId="0" fontId="0" fillId="0" borderId="9" xfId="0" applyBorder="1"/>
    <xf numFmtId="0" fontId="0" fillId="0" borderId="18" xfId="0" applyBorder="1"/>
    <xf numFmtId="0" fontId="0" fillId="0" borderId="3" xfId="0" applyBorder="1"/>
    <xf numFmtId="0" fontId="2" fillId="0" borderId="4" xfId="1" applyFont="1" applyFill="1" applyBorder="1" applyAlignment="1">
      <alignment horizontal="center"/>
    </xf>
    <xf numFmtId="0" fontId="2" fillId="0" borderId="5" xfId="1" applyFont="1" applyFill="1" applyBorder="1" applyAlignment="1">
      <alignment horizontal="center"/>
    </xf>
    <xf numFmtId="0" fontId="2" fillId="0" borderId="3" xfId="1" applyFont="1" applyFill="1" applyBorder="1" applyAlignment="1">
      <alignment horizontal="center"/>
    </xf>
    <xf numFmtId="0" fontId="2" fillId="0" borderId="5" xfId="1" applyFont="1" applyFill="1" applyBorder="1" applyAlignment="1">
      <alignment horizontal="center"/>
    </xf>
    <xf numFmtId="0" fontId="3" fillId="0" borderId="6" xfId="1" applyFill="1" applyBorder="1"/>
    <xf numFmtId="0" fontId="0" fillId="0" borderId="8" xfId="0" applyFont="1" applyFill="1" applyBorder="1"/>
    <xf numFmtId="0" fontId="4" fillId="0" borderId="8" xfId="2" applyNumberFormat="1" applyFont="1" applyFill="1" applyBorder="1"/>
    <xf numFmtId="0" fontId="5" fillId="0" borderId="7" xfId="1" applyFont="1" applyFill="1" applyBorder="1"/>
    <xf numFmtId="0" fontId="11" fillId="11" borderId="28" xfId="0" applyFont="1" applyFill="1" applyBorder="1" applyAlignment="1">
      <alignment horizontal="left"/>
    </xf>
    <xf numFmtId="0" fontId="12" fillId="0" borderId="4" xfId="0" applyFont="1" applyBorder="1"/>
    <xf numFmtId="0" fontId="11" fillId="11" borderId="29" xfId="0" applyFont="1" applyFill="1" applyBorder="1" applyAlignment="1">
      <alignment horizontal="left"/>
    </xf>
    <xf numFmtId="0" fontId="11" fillId="12" borderId="28" xfId="0" applyFont="1" applyFill="1" applyBorder="1" applyAlignment="1">
      <alignment horizontal="left"/>
    </xf>
    <xf numFmtId="0" fontId="11" fillId="12" borderId="29" xfId="0" applyFont="1" applyFill="1" applyBorder="1" applyAlignment="1">
      <alignment horizontal="left"/>
    </xf>
    <xf numFmtId="0" fontId="12" fillId="0" borderId="7" xfId="0" applyFont="1" applyBorder="1"/>
    <xf numFmtId="0" fontId="11" fillId="11" borderId="30" xfId="0" applyFont="1" applyFill="1" applyBorder="1" applyAlignment="1">
      <alignment horizontal="left"/>
    </xf>
    <xf numFmtId="0" fontId="13" fillId="11" borderId="5" xfId="0" applyFont="1" applyFill="1" applyBorder="1" applyAlignment="1">
      <alignment horizontal="left"/>
    </xf>
    <xf numFmtId="0" fontId="11" fillId="12" borderId="30" xfId="0" applyFont="1" applyFill="1" applyBorder="1" applyAlignment="1">
      <alignment horizontal="left"/>
    </xf>
    <xf numFmtId="0" fontId="13" fillId="11" borderId="30" xfId="0" applyFont="1" applyFill="1" applyBorder="1" applyAlignment="1">
      <alignment horizontal="left"/>
    </xf>
    <xf numFmtId="0" fontId="11" fillId="12" borderId="7" xfId="0" applyFont="1" applyFill="1" applyBorder="1" applyAlignment="1">
      <alignment horizontal="left"/>
    </xf>
    <xf numFmtId="0" fontId="11" fillId="11" borderId="7" xfId="0" applyFont="1" applyFill="1" applyBorder="1" applyAlignment="1">
      <alignment horizontal="left"/>
    </xf>
    <xf numFmtId="0" fontId="13" fillId="11" borderId="7" xfId="0" applyFont="1" applyFill="1" applyBorder="1" applyAlignment="1">
      <alignment horizontal="left"/>
    </xf>
    <xf numFmtId="0" fontId="13" fillId="11" borderId="29" xfId="0" applyFont="1" applyFill="1" applyBorder="1" applyAlignment="1">
      <alignment horizontal="left"/>
    </xf>
    <xf numFmtId="0" fontId="4" fillId="0" borderId="18" xfId="0" applyFont="1" applyBorder="1"/>
    <xf numFmtId="0" fontId="4" fillId="0" borderId="8" xfId="0" applyFont="1" applyBorder="1"/>
    <xf numFmtId="16" fontId="0" fillId="0" borderId="0" xfId="0" applyNumberFormat="1" applyBorder="1"/>
    <xf numFmtId="0" fontId="1" fillId="0" borderId="3" xfId="1" applyFont="1" applyFill="1" applyBorder="1" applyAlignment="1">
      <alignment horizontal="center"/>
    </xf>
    <xf numFmtId="0" fontId="1" fillId="0" borderId="4" xfId="1" applyFont="1" applyFill="1" applyBorder="1" applyAlignment="1">
      <alignment horizontal="center"/>
    </xf>
    <xf numFmtId="1" fontId="0" fillId="0" borderId="0" xfId="0" applyNumberFormat="1"/>
    <xf numFmtId="0" fontId="0" fillId="0" borderId="3" xfId="1" applyFont="1" applyFill="1" applyBorder="1" applyAlignment="1">
      <alignment horizontal="center"/>
    </xf>
    <xf numFmtId="1" fontId="4" fillId="0" borderId="4" xfId="0" applyNumberFormat="1" applyFont="1" applyFill="1" applyBorder="1"/>
    <xf numFmtId="0" fontId="4" fillId="0" borderId="5" xfId="0" applyFont="1" applyFill="1" applyBorder="1"/>
    <xf numFmtId="0" fontId="4" fillId="0" borderId="9" xfId="0" applyFont="1" applyFill="1" applyBorder="1"/>
    <xf numFmtId="0" fontId="4" fillId="0" borderId="8" xfId="0" applyFont="1" applyFill="1" applyBorder="1"/>
    <xf numFmtId="0" fontId="4" fillId="0" borderId="18" xfId="0" applyFont="1" applyFill="1" applyBorder="1"/>
    <xf numFmtId="0" fontId="0" fillId="3" borderId="11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4" fillId="0" borderId="7" xfId="0" applyFont="1" applyFill="1" applyBorder="1"/>
    <xf numFmtId="0" fontId="0" fillId="0" borderId="31" xfId="0" applyBorder="1"/>
    <xf numFmtId="0" fontId="0" fillId="0" borderId="32" xfId="0" applyBorder="1"/>
  </cellXfs>
  <cellStyles count="3">
    <cellStyle name="Check Cell" xfId="1" builtinId="23"/>
    <cellStyle name="Comma 2" xfId="2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AB53"/>
  <sheetViews>
    <sheetView tabSelected="1" topLeftCell="D8" zoomScale="80" zoomScaleNormal="80" workbookViewId="0">
      <selection activeCell="K25" sqref="K25"/>
    </sheetView>
  </sheetViews>
  <sheetFormatPr defaultRowHeight="15" x14ac:dyDescent="0.25"/>
  <cols>
    <col min="5" max="5" width="16.42578125" customWidth="1"/>
  </cols>
  <sheetData>
    <row r="3" spans="3:28" ht="15.75" x14ac:dyDescent="0.25">
      <c r="E3" s="10" t="s">
        <v>60</v>
      </c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</row>
    <row r="4" spans="3:28" x14ac:dyDescent="0.25">
      <c r="E4" s="12" t="s">
        <v>61</v>
      </c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</row>
    <row r="5" spans="3:28" ht="15.75" thickBot="1" x14ac:dyDescent="0.3"/>
    <row r="6" spans="3:28" ht="15.75" thickBot="1" x14ac:dyDescent="0.3">
      <c r="E6" s="13"/>
      <c r="F6" s="80" t="s">
        <v>12</v>
      </c>
      <c r="G6" s="81"/>
      <c r="H6" s="81"/>
      <c r="I6" s="41"/>
      <c r="J6" s="80" t="s">
        <v>2</v>
      </c>
      <c r="K6" s="81"/>
      <c r="L6" s="81"/>
      <c r="M6" s="42"/>
      <c r="N6" s="82" t="s">
        <v>3</v>
      </c>
      <c r="O6" s="82"/>
      <c r="P6" s="82"/>
      <c r="Q6" s="43"/>
      <c r="R6" s="82" t="s">
        <v>58</v>
      </c>
      <c r="S6" s="82"/>
      <c r="T6" s="82"/>
      <c r="U6" s="70"/>
      <c r="V6" s="82" t="s">
        <v>63</v>
      </c>
      <c r="W6" s="82"/>
      <c r="X6" s="82"/>
      <c r="Y6" s="70"/>
      <c r="Z6" s="82" t="s">
        <v>62</v>
      </c>
      <c r="AA6" s="82"/>
      <c r="AB6" s="82"/>
    </row>
    <row r="7" spans="3:28" ht="15.75" thickBot="1" x14ac:dyDescent="0.3">
      <c r="E7" s="14" t="s">
        <v>1</v>
      </c>
      <c r="F7" s="15" t="s">
        <v>13</v>
      </c>
      <c r="G7" s="16" t="s">
        <v>14</v>
      </c>
      <c r="H7" s="17" t="s">
        <v>15</v>
      </c>
      <c r="I7" s="18" t="s">
        <v>59</v>
      </c>
      <c r="J7" s="15" t="s">
        <v>13</v>
      </c>
      <c r="K7" s="16" t="s">
        <v>14</v>
      </c>
      <c r="L7" s="69" t="s">
        <v>15</v>
      </c>
      <c r="M7" s="66" t="s">
        <v>59</v>
      </c>
      <c r="N7" s="19" t="s">
        <v>13</v>
      </c>
      <c r="O7" s="20" t="s">
        <v>14</v>
      </c>
      <c r="P7" s="21" t="s">
        <v>15</v>
      </c>
      <c r="Q7" s="66" t="s">
        <v>59</v>
      </c>
      <c r="R7" s="73" t="s">
        <v>13</v>
      </c>
      <c r="S7" s="20" t="s">
        <v>14</v>
      </c>
      <c r="T7" s="21" t="s">
        <v>15</v>
      </c>
      <c r="U7" s="76" t="s">
        <v>59</v>
      </c>
      <c r="V7" s="73" t="s">
        <v>13</v>
      </c>
      <c r="W7" s="20" t="s">
        <v>14</v>
      </c>
      <c r="X7" s="74" t="s">
        <v>15</v>
      </c>
      <c r="Y7" s="76" t="s">
        <v>59</v>
      </c>
      <c r="Z7" s="19" t="s">
        <v>13</v>
      </c>
      <c r="AA7" s="20" t="s">
        <v>14</v>
      </c>
      <c r="AB7" s="74" t="s">
        <v>15</v>
      </c>
    </row>
    <row r="8" spans="3:28" ht="15.75" thickBot="1" x14ac:dyDescent="0.3">
      <c r="C8" s="128"/>
      <c r="E8" s="2" t="s">
        <v>28</v>
      </c>
      <c r="F8" s="22">
        <v>11</v>
      </c>
      <c r="G8" s="23">
        <v>27</v>
      </c>
      <c r="H8" s="3">
        <v>5</v>
      </c>
      <c r="I8" s="109">
        <v>10</v>
      </c>
      <c r="J8" s="22">
        <v>11</v>
      </c>
      <c r="K8" s="23">
        <v>26</v>
      </c>
      <c r="L8" s="26">
        <v>293</v>
      </c>
      <c r="M8" s="6">
        <v>430</v>
      </c>
      <c r="N8" s="67">
        <v>3</v>
      </c>
      <c r="O8" s="26">
        <v>19</v>
      </c>
      <c r="P8" s="110">
        <v>261</v>
      </c>
      <c r="Q8" s="24">
        <v>294</v>
      </c>
      <c r="R8" s="22">
        <v>11</v>
      </c>
      <c r="S8" s="23">
        <v>26</v>
      </c>
      <c r="T8" s="26">
        <v>293</v>
      </c>
      <c r="U8" s="111">
        <v>1686</v>
      </c>
      <c r="V8" s="67">
        <v>4</v>
      </c>
      <c r="W8" s="23">
        <v>18</v>
      </c>
      <c r="X8" s="26">
        <v>6</v>
      </c>
      <c r="Y8" s="111">
        <v>16</v>
      </c>
      <c r="Z8" s="26">
        <v>4</v>
      </c>
      <c r="AA8" s="27">
        <v>18</v>
      </c>
      <c r="AB8" s="24">
        <v>227</v>
      </c>
    </row>
    <row r="9" spans="3:28" ht="15.75" thickBot="1" x14ac:dyDescent="0.3">
      <c r="C9" s="128"/>
      <c r="E9" s="2" t="s">
        <v>29</v>
      </c>
      <c r="F9" s="30">
        <v>3</v>
      </c>
      <c r="G9" s="27">
        <v>27</v>
      </c>
      <c r="H9" s="3">
        <v>1</v>
      </c>
      <c r="I9" s="112">
        <v>2</v>
      </c>
      <c r="J9" s="30">
        <v>3</v>
      </c>
      <c r="K9" s="27">
        <v>9</v>
      </c>
      <c r="L9" s="31">
        <v>33</v>
      </c>
      <c r="M9" s="6">
        <v>60</v>
      </c>
      <c r="N9" s="32">
        <v>3</v>
      </c>
      <c r="O9" s="31">
        <v>1</v>
      </c>
      <c r="P9" s="31">
        <v>8</v>
      </c>
      <c r="Q9" s="28">
        <v>26</v>
      </c>
      <c r="R9" s="30">
        <v>3</v>
      </c>
      <c r="S9" s="27">
        <v>9</v>
      </c>
      <c r="T9" s="31">
        <v>33</v>
      </c>
      <c r="U9" s="113">
        <v>50</v>
      </c>
      <c r="V9" s="32">
        <v>3</v>
      </c>
      <c r="W9" s="27">
        <v>9</v>
      </c>
      <c r="X9" s="31">
        <v>1</v>
      </c>
      <c r="Y9" s="113">
        <v>4</v>
      </c>
      <c r="Z9" s="31">
        <v>3</v>
      </c>
      <c r="AA9" s="27">
        <v>9</v>
      </c>
      <c r="AB9" s="28">
        <v>46</v>
      </c>
    </row>
    <row r="10" spans="3:28" ht="15.75" thickBot="1" x14ac:dyDescent="0.3">
      <c r="C10" s="128"/>
      <c r="E10" s="2" t="s">
        <v>30</v>
      </c>
      <c r="F10" s="30">
        <v>12</v>
      </c>
      <c r="G10" s="27">
        <v>45</v>
      </c>
      <c r="H10" s="3">
        <v>4</v>
      </c>
      <c r="I10" s="109">
        <v>27</v>
      </c>
      <c r="J10" s="30">
        <v>12</v>
      </c>
      <c r="K10" s="27">
        <v>2</v>
      </c>
      <c r="L10" s="31">
        <v>17</v>
      </c>
      <c r="M10" s="6">
        <v>230</v>
      </c>
      <c r="N10" s="32">
        <v>5</v>
      </c>
      <c r="O10" s="31">
        <v>2</v>
      </c>
      <c r="P10" s="31">
        <v>34</v>
      </c>
      <c r="Q10" s="28">
        <v>74</v>
      </c>
      <c r="R10" s="30">
        <v>12</v>
      </c>
      <c r="S10" s="27">
        <v>2</v>
      </c>
      <c r="T10" s="31">
        <v>17</v>
      </c>
      <c r="U10" s="111">
        <v>155</v>
      </c>
      <c r="V10" s="32">
        <v>5</v>
      </c>
      <c r="W10" s="31">
        <v>0</v>
      </c>
      <c r="X10" s="31">
        <v>1</v>
      </c>
      <c r="Y10" s="111">
        <v>22</v>
      </c>
      <c r="Z10" s="31">
        <v>5</v>
      </c>
      <c r="AA10" s="31">
        <v>0</v>
      </c>
      <c r="AB10" s="28">
        <v>82</v>
      </c>
    </row>
    <row r="11" spans="3:28" ht="15.75" thickBot="1" x14ac:dyDescent="0.3">
      <c r="C11" s="128"/>
      <c r="E11" s="2" t="s">
        <v>31</v>
      </c>
      <c r="F11" s="30">
        <v>19</v>
      </c>
      <c r="G11" s="31">
        <v>45</v>
      </c>
      <c r="H11" s="3">
        <v>3</v>
      </c>
      <c r="I11" s="112">
        <v>33</v>
      </c>
      <c r="J11" s="30">
        <v>19</v>
      </c>
      <c r="K11" s="27">
        <v>2</v>
      </c>
      <c r="L11" s="31">
        <v>14</v>
      </c>
      <c r="M11" s="6">
        <v>122</v>
      </c>
      <c r="N11" s="32">
        <v>5</v>
      </c>
      <c r="O11" s="31">
        <v>3</v>
      </c>
      <c r="P11" s="31">
        <v>15</v>
      </c>
      <c r="Q11" s="28">
        <v>46</v>
      </c>
      <c r="R11" s="30">
        <v>19</v>
      </c>
      <c r="S11" s="27">
        <v>2</v>
      </c>
      <c r="T11" s="31">
        <v>14</v>
      </c>
      <c r="U11" s="113">
        <v>176</v>
      </c>
      <c r="V11" s="32">
        <v>5</v>
      </c>
      <c r="W11" s="31">
        <v>0</v>
      </c>
      <c r="X11" s="31">
        <v>1</v>
      </c>
      <c r="Y11" s="113">
        <v>8</v>
      </c>
      <c r="Z11" s="31">
        <v>5</v>
      </c>
      <c r="AA11" s="31">
        <v>0</v>
      </c>
      <c r="AB11" s="28">
        <v>74</v>
      </c>
    </row>
    <row r="12" spans="3:28" ht="15.75" thickBot="1" x14ac:dyDescent="0.3">
      <c r="C12" s="128"/>
      <c r="E12" s="2" t="s">
        <v>32</v>
      </c>
      <c r="F12" s="30">
        <v>11</v>
      </c>
      <c r="G12" s="31">
        <v>36</v>
      </c>
      <c r="H12" s="3">
        <v>3</v>
      </c>
      <c r="I12" s="109">
        <v>21</v>
      </c>
      <c r="J12" s="30">
        <v>11</v>
      </c>
      <c r="K12" s="27">
        <v>1</v>
      </c>
      <c r="L12" s="31">
        <v>11</v>
      </c>
      <c r="M12" s="6">
        <v>65</v>
      </c>
      <c r="N12" s="32">
        <v>4</v>
      </c>
      <c r="O12" s="31">
        <v>1</v>
      </c>
      <c r="P12" s="31">
        <v>8</v>
      </c>
      <c r="Q12" s="28">
        <v>35</v>
      </c>
      <c r="R12" s="30">
        <v>11</v>
      </c>
      <c r="S12" s="27">
        <v>1</v>
      </c>
      <c r="T12" s="31">
        <v>11</v>
      </c>
      <c r="U12" s="111">
        <v>104</v>
      </c>
      <c r="V12" s="32">
        <v>4</v>
      </c>
      <c r="W12" s="31">
        <v>0</v>
      </c>
      <c r="X12" s="31">
        <v>1</v>
      </c>
      <c r="Y12" s="111">
        <v>8</v>
      </c>
      <c r="Z12" s="31">
        <v>4</v>
      </c>
      <c r="AA12" s="31">
        <v>0</v>
      </c>
      <c r="AB12" s="28">
        <v>54</v>
      </c>
    </row>
    <row r="13" spans="3:28" ht="15.75" thickBot="1" x14ac:dyDescent="0.3">
      <c r="C13" s="128"/>
      <c r="E13" s="2" t="s">
        <v>33</v>
      </c>
      <c r="F13" s="30">
        <v>9</v>
      </c>
      <c r="G13" s="31">
        <v>36</v>
      </c>
      <c r="H13" s="3">
        <v>4</v>
      </c>
      <c r="I13" s="112">
        <v>479</v>
      </c>
      <c r="J13" s="30">
        <v>9</v>
      </c>
      <c r="K13" s="27">
        <v>2</v>
      </c>
      <c r="L13" s="31">
        <v>16</v>
      </c>
      <c r="M13" s="6">
        <v>25210</v>
      </c>
      <c r="N13" s="32">
        <v>9</v>
      </c>
      <c r="O13" s="31">
        <v>10</v>
      </c>
      <c r="P13" s="31">
        <v>36</v>
      </c>
      <c r="Q13" s="114">
        <v>130899</v>
      </c>
      <c r="R13" s="30">
        <v>9</v>
      </c>
      <c r="S13" s="27">
        <v>2</v>
      </c>
      <c r="T13" s="31">
        <v>16</v>
      </c>
      <c r="U13" s="113">
        <v>857</v>
      </c>
      <c r="V13" s="32">
        <v>8</v>
      </c>
      <c r="W13" s="31">
        <v>0</v>
      </c>
      <c r="X13" s="31">
        <v>3</v>
      </c>
      <c r="Y13" s="113">
        <v>196</v>
      </c>
      <c r="Z13" s="31">
        <v>8</v>
      </c>
      <c r="AA13" s="31">
        <v>0</v>
      </c>
      <c r="AB13" s="28">
        <v>35</v>
      </c>
    </row>
    <row r="14" spans="3:28" ht="15.75" thickBot="1" x14ac:dyDescent="0.3">
      <c r="C14" s="128"/>
      <c r="E14" s="2" t="s">
        <v>34</v>
      </c>
      <c r="F14" s="30">
        <v>13</v>
      </c>
      <c r="G14" s="31">
        <v>36</v>
      </c>
      <c r="H14" s="3">
        <v>5</v>
      </c>
      <c r="I14" s="109">
        <v>545</v>
      </c>
      <c r="J14" s="30">
        <v>13</v>
      </c>
      <c r="K14" s="27">
        <v>2</v>
      </c>
      <c r="L14" s="31">
        <v>19</v>
      </c>
      <c r="M14" s="6">
        <v>5246</v>
      </c>
      <c r="N14" s="32">
        <v>6</v>
      </c>
      <c r="O14" s="31">
        <v>5</v>
      </c>
      <c r="P14" s="65">
        <v>67</v>
      </c>
      <c r="Q14" s="33">
        <v>351</v>
      </c>
      <c r="R14" s="30">
        <v>13</v>
      </c>
      <c r="S14" s="27">
        <v>2</v>
      </c>
      <c r="T14" s="31">
        <v>19</v>
      </c>
      <c r="U14" s="111">
        <v>1004</v>
      </c>
      <c r="V14" s="32">
        <v>6</v>
      </c>
      <c r="W14" s="31">
        <v>0</v>
      </c>
      <c r="X14" s="65">
        <v>1</v>
      </c>
      <c r="Y14" s="111">
        <v>275</v>
      </c>
      <c r="Z14" s="31">
        <v>6</v>
      </c>
      <c r="AA14" s="31">
        <v>0</v>
      </c>
      <c r="AB14" s="33">
        <v>32</v>
      </c>
    </row>
    <row r="15" spans="3:28" ht="15.75" thickBot="1" x14ac:dyDescent="0.3">
      <c r="C15" s="128"/>
      <c r="E15" s="2" t="s">
        <v>35</v>
      </c>
      <c r="F15" s="32">
        <v>1</v>
      </c>
      <c r="G15" s="31">
        <v>18</v>
      </c>
      <c r="H15" s="4">
        <v>1</v>
      </c>
      <c r="I15" s="112">
        <v>18</v>
      </c>
      <c r="J15" s="32">
        <v>1</v>
      </c>
      <c r="K15" s="31">
        <v>0</v>
      </c>
      <c r="L15" s="31">
        <v>2</v>
      </c>
      <c r="M15" s="8">
        <v>75</v>
      </c>
      <c r="N15" s="32">
        <v>1</v>
      </c>
      <c r="O15" s="31">
        <v>0</v>
      </c>
      <c r="P15" s="31">
        <v>5</v>
      </c>
      <c r="Q15" s="28">
        <v>78</v>
      </c>
      <c r="R15" s="32">
        <v>1</v>
      </c>
      <c r="S15" s="31">
        <v>0</v>
      </c>
      <c r="T15" s="31">
        <v>2</v>
      </c>
      <c r="U15" s="113">
        <v>80</v>
      </c>
      <c r="V15" s="32">
        <v>1</v>
      </c>
      <c r="W15" s="31">
        <v>0</v>
      </c>
      <c r="X15" s="31">
        <v>1</v>
      </c>
      <c r="Y15" s="113">
        <v>17</v>
      </c>
      <c r="Z15" s="31">
        <v>1</v>
      </c>
      <c r="AA15" s="31">
        <v>0</v>
      </c>
      <c r="AB15" s="28">
        <v>55</v>
      </c>
    </row>
    <row r="16" spans="3:28" ht="15.75" thickBot="1" x14ac:dyDescent="0.3">
      <c r="C16" s="128"/>
      <c r="E16" s="2" t="s">
        <v>36</v>
      </c>
      <c r="F16" s="30">
        <v>11</v>
      </c>
      <c r="G16" s="31">
        <v>27</v>
      </c>
      <c r="H16" s="3">
        <v>4</v>
      </c>
      <c r="I16" s="109">
        <v>33</v>
      </c>
      <c r="J16" s="30">
        <v>11</v>
      </c>
      <c r="K16" s="27">
        <v>26</v>
      </c>
      <c r="L16" s="31">
        <v>200</v>
      </c>
      <c r="M16" s="6">
        <v>1440</v>
      </c>
      <c r="N16" s="32">
        <v>15</v>
      </c>
      <c r="O16" s="34">
        <v>19</v>
      </c>
      <c r="P16" s="31">
        <v>69</v>
      </c>
      <c r="Q16" s="28">
        <v>361</v>
      </c>
      <c r="R16" s="30">
        <v>11</v>
      </c>
      <c r="S16" s="27">
        <v>26</v>
      </c>
      <c r="T16" s="31">
        <v>200</v>
      </c>
      <c r="U16" s="111">
        <v>787</v>
      </c>
      <c r="V16" s="32">
        <v>4</v>
      </c>
      <c r="W16" s="31">
        <v>18</v>
      </c>
      <c r="X16" s="31">
        <v>5</v>
      </c>
      <c r="Y16" s="111">
        <v>17</v>
      </c>
      <c r="Z16" s="31">
        <v>7</v>
      </c>
      <c r="AA16" s="31">
        <v>18</v>
      </c>
      <c r="AB16" s="28">
        <v>356</v>
      </c>
    </row>
    <row r="17" spans="3:28" ht="15.75" thickBot="1" x14ac:dyDescent="0.3">
      <c r="C17" s="128"/>
      <c r="E17" s="2" t="s">
        <v>37</v>
      </c>
      <c r="F17" s="30">
        <v>12</v>
      </c>
      <c r="G17" s="31">
        <v>45</v>
      </c>
      <c r="H17" s="3">
        <v>3</v>
      </c>
      <c r="I17" s="112">
        <v>4818</v>
      </c>
      <c r="J17" s="30">
        <v>12</v>
      </c>
      <c r="K17" s="27">
        <v>1</v>
      </c>
      <c r="L17" s="31">
        <v>11</v>
      </c>
      <c r="M17" s="6">
        <v>16868</v>
      </c>
      <c r="N17" s="32">
        <v>5</v>
      </c>
      <c r="O17" s="31">
        <v>11</v>
      </c>
      <c r="P17" s="31">
        <v>46</v>
      </c>
      <c r="Q17" s="28">
        <v>8755</v>
      </c>
      <c r="R17" s="30">
        <v>12</v>
      </c>
      <c r="S17" s="27">
        <v>1</v>
      </c>
      <c r="T17" s="31">
        <v>11</v>
      </c>
      <c r="U17" s="113">
        <v>6544</v>
      </c>
      <c r="V17" s="32">
        <v>5</v>
      </c>
      <c r="W17" s="31">
        <v>0</v>
      </c>
      <c r="X17" s="31">
        <v>1</v>
      </c>
      <c r="Y17" s="113">
        <v>2698</v>
      </c>
      <c r="Z17" s="31">
        <v>5</v>
      </c>
      <c r="AA17" s="31">
        <v>0</v>
      </c>
      <c r="AB17" s="28">
        <v>262</v>
      </c>
    </row>
    <row r="18" spans="3:28" ht="15.75" thickBot="1" x14ac:dyDescent="0.3">
      <c r="C18" s="128"/>
      <c r="E18" s="2" t="s">
        <v>38</v>
      </c>
      <c r="F18" s="30">
        <v>7</v>
      </c>
      <c r="G18" s="31">
        <v>63</v>
      </c>
      <c r="H18" s="3">
        <v>4</v>
      </c>
      <c r="I18" s="109">
        <v>5</v>
      </c>
      <c r="J18" s="30">
        <v>7</v>
      </c>
      <c r="K18" s="27">
        <v>2</v>
      </c>
      <c r="L18" s="31">
        <v>19</v>
      </c>
      <c r="M18" s="6">
        <v>200</v>
      </c>
      <c r="N18" s="32">
        <v>7</v>
      </c>
      <c r="O18" s="31">
        <v>0</v>
      </c>
      <c r="P18" s="31">
        <v>12</v>
      </c>
      <c r="Q18" s="28">
        <v>2444</v>
      </c>
      <c r="R18" s="30">
        <v>7</v>
      </c>
      <c r="S18" s="27">
        <v>2</v>
      </c>
      <c r="T18" s="31">
        <v>19</v>
      </c>
      <c r="U18" s="111">
        <v>89</v>
      </c>
      <c r="V18" s="32">
        <v>7</v>
      </c>
      <c r="W18" s="31">
        <v>0</v>
      </c>
      <c r="X18" s="31">
        <v>1</v>
      </c>
      <c r="Y18" s="111">
        <v>7</v>
      </c>
      <c r="Z18" s="31">
        <v>7</v>
      </c>
      <c r="AA18" s="31">
        <v>0</v>
      </c>
      <c r="AB18" s="28">
        <v>333</v>
      </c>
    </row>
    <row r="19" spans="3:28" ht="15.75" thickBot="1" x14ac:dyDescent="0.3">
      <c r="C19" s="128"/>
      <c r="E19" s="2" t="s">
        <v>39</v>
      </c>
      <c r="F19" s="30">
        <v>10</v>
      </c>
      <c r="G19" s="31">
        <v>54</v>
      </c>
      <c r="H19" s="3">
        <v>3</v>
      </c>
      <c r="I19" s="112">
        <v>1336</v>
      </c>
      <c r="J19" s="30">
        <v>10</v>
      </c>
      <c r="K19" s="27">
        <v>1</v>
      </c>
      <c r="L19" s="31">
        <v>7</v>
      </c>
      <c r="M19" s="6">
        <v>90396</v>
      </c>
      <c r="N19" s="32">
        <v>7</v>
      </c>
      <c r="O19" s="31">
        <v>4</v>
      </c>
      <c r="P19" s="31">
        <v>20</v>
      </c>
      <c r="Q19" s="28">
        <v>4059</v>
      </c>
      <c r="R19" s="30">
        <v>10</v>
      </c>
      <c r="S19" s="27">
        <v>1</v>
      </c>
      <c r="T19" s="31">
        <v>7</v>
      </c>
      <c r="U19" s="113">
        <v>1614</v>
      </c>
      <c r="V19" s="32">
        <v>7</v>
      </c>
      <c r="W19" s="31">
        <v>0</v>
      </c>
      <c r="X19" s="31">
        <v>1</v>
      </c>
      <c r="Y19" s="113">
        <v>701</v>
      </c>
      <c r="Z19" s="31">
        <v>8</v>
      </c>
      <c r="AA19" s="31">
        <v>0</v>
      </c>
      <c r="AB19" s="28">
        <v>105</v>
      </c>
    </row>
    <row r="20" spans="3:28" ht="15.75" thickBot="1" x14ac:dyDescent="0.3">
      <c r="C20" s="128"/>
      <c r="E20" s="2" t="s">
        <v>40</v>
      </c>
      <c r="F20" s="30">
        <v>9</v>
      </c>
      <c r="G20" s="31">
        <v>45</v>
      </c>
      <c r="H20" s="3">
        <v>3</v>
      </c>
      <c r="I20" s="109">
        <v>94519</v>
      </c>
      <c r="J20" s="30">
        <v>9</v>
      </c>
      <c r="K20" s="27">
        <v>2</v>
      </c>
      <c r="L20" s="31">
        <v>8</v>
      </c>
      <c r="M20" s="6">
        <v>5586</v>
      </c>
      <c r="N20" s="32">
        <v>5</v>
      </c>
      <c r="O20" s="31">
        <v>12</v>
      </c>
      <c r="P20" s="31">
        <v>58</v>
      </c>
      <c r="Q20" s="28">
        <v>20312</v>
      </c>
      <c r="R20" s="30">
        <v>9</v>
      </c>
      <c r="S20" s="27">
        <v>2</v>
      </c>
      <c r="T20" s="31">
        <v>8</v>
      </c>
      <c r="U20" s="111">
        <v>162</v>
      </c>
      <c r="V20" s="32">
        <v>5</v>
      </c>
      <c r="W20" s="31">
        <v>0</v>
      </c>
      <c r="X20" s="31">
        <v>1</v>
      </c>
      <c r="Y20" s="111">
        <v>34</v>
      </c>
      <c r="Z20" s="31">
        <v>7</v>
      </c>
      <c r="AA20" s="31">
        <v>0</v>
      </c>
      <c r="AB20" s="28">
        <v>180</v>
      </c>
    </row>
    <row r="21" spans="3:28" ht="15.75" thickBot="1" x14ac:dyDescent="0.3">
      <c r="C21" s="128"/>
      <c r="E21" s="2" t="s">
        <v>41</v>
      </c>
      <c r="F21" s="30">
        <v>6</v>
      </c>
      <c r="G21" s="31">
        <v>45</v>
      </c>
      <c r="H21" s="3">
        <v>3</v>
      </c>
      <c r="I21" s="112">
        <v>2702</v>
      </c>
      <c r="J21" s="30">
        <v>6</v>
      </c>
      <c r="K21" s="27">
        <v>1</v>
      </c>
      <c r="L21" s="31">
        <v>6</v>
      </c>
      <c r="M21" s="6">
        <v>601731</v>
      </c>
      <c r="N21" s="32">
        <v>5</v>
      </c>
      <c r="O21" s="31">
        <v>2</v>
      </c>
      <c r="P21" s="31">
        <v>18</v>
      </c>
      <c r="Q21" s="28">
        <v>6804</v>
      </c>
      <c r="R21" s="30">
        <v>6</v>
      </c>
      <c r="S21" s="27">
        <v>1</v>
      </c>
      <c r="T21" s="31">
        <v>6</v>
      </c>
      <c r="U21" s="113">
        <v>3542</v>
      </c>
      <c r="V21" s="32">
        <v>6</v>
      </c>
      <c r="W21" s="31">
        <v>0</v>
      </c>
      <c r="X21" s="31">
        <v>1</v>
      </c>
      <c r="Y21" s="113">
        <v>2169</v>
      </c>
      <c r="Z21" s="31">
        <v>6</v>
      </c>
      <c r="AA21" s="31">
        <v>0</v>
      </c>
      <c r="AB21" s="28">
        <v>81</v>
      </c>
    </row>
    <row r="22" spans="3:28" ht="15.75" thickBot="1" x14ac:dyDescent="0.3">
      <c r="C22" s="128"/>
      <c r="E22" s="5" t="s">
        <v>16</v>
      </c>
      <c r="F22" s="5">
        <f>SUM(F8:F21)</f>
        <v>134</v>
      </c>
      <c r="G22" s="5">
        <f>SUM(G8:G21)</f>
        <v>549</v>
      </c>
      <c r="H22" s="79">
        <f>AVERAGE(H8:H21)</f>
        <v>3.2857142857142856</v>
      </c>
      <c r="I22" s="79">
        <f>AVERAGE(I8:I21)</f>
        <v>7467.7142857142853</v>
      </c>
      <c r="J22" s="35">
        <f>SUM(J8:J21)</f>
        <v>134</v>
      </c>
      <c r="K22" s="35">
        <f>SUM(K8:K21)</f>
        <v>77</v>
      </c>
      <c r="L22" s="75">
        <f>AVERAGE(L8:L21)</f>
        <v>46.857142857142854</v>
      </c>
      <c r="M22" s="75">
        <f>AVERAGE(M8:M21)</f>
        <v>53404.214285714283</v>
      </c>
      <c r="N22" s="5">
        <f>SUM(N8:N21)</f>
        <v>80</v>
      </c>
      <c r="O22" s="36">
        <f>SUM(O8:O21)</f>
        <v>89</v>
      </c>
      <c r="P22" s="36">
        <f>AVERAGE(P8:P21)</f>
        <v>46.928571428571431</v>
      </c>
      <c r="Q22" s="37">
        <f>AVERAGE(Q8:Q21)</f>
        <v>12467</v>
      </c>
      <c r="R22" s="35">
        <f>SUM(R8:R21)</f>
        <v>134</v>
      </c>
      <c r="S22" s="35">
        <f>SUM(S8:S21)</f>
        <v>77</v>
      </c>
      <c r="T22" s="75">
        <f>AVERAGE(T8:T21)</f>
        <v>46.857142857142854</v>
      </c>
      <c r="U22" s="75">
        <f>AVERAGE(U8:U21)</f>
        <v>1203.5714285714287</v>
      </c>
      <c r="V22" s="5">
        <f>SUM(V8:V21)</f>
        <v>70</v>
      </c>
      <c r="W22" s="5">
        <f>SUM(W8:W21)</f>
        <v>45</v>
      </c>
      <c r="X22" s="36">
        <f>AVERAGE(X8:X21)</f>
        <v>1.7857142857142858</v>
      </c>
      <c r="Y22" s="36">
        <f>AVERAGE(Y8:Y21)</f>
        <v>440.85714285714283</v>
      </c>
      <c r="Z22" s="36">
        <f>SUM(Z8:Z21)</f>
        <v>76</v>
      </c>
      <c r="AA22" s="36">
        <f>SUM(AA8:AA21)</f>
        <v>45</v>
      </c>
      <c r="AB22" s="37">
        <f>AVERAGE(AB8:AB21)</f>
        <v>137.28571428571428</v>
      </c>
    </row>
    <row r="23" spans="3:28" ht="15.75" thickBot="1" x14ac:dyDescent="0.3">
      <c r="C23" s="128"/>
      <c r="E23" s="2" t="s">
        <v>48</v>
      </c>
      <c r="F23" s="32">
        <v>11</v>
      </c>
      <c r="G23" s="31">
        <v>104</v>
      </c>
      <c r="H23" s="3">
        <v>4</v>
      </c>
      <c r="I23" s="115">
        <v>3710</v>
      </c>
      <c r="J23" s="67">
        <v>11</v>
      </c>
      <c r="K23" s="26">
        <v>1</v>
      </c>
      <c r="L23" s="26">
        <v>11</v>
      </c>
      <c r="M23" s="85">
        <v>61415</v>
      </c>
      <c r="N23" s="31">
        <v>8</v>
      </c>
      <c r="O23" s="31">
        <v>1</v>
      </c>
      <c r="P23" s="31">
        <v>11</v>
      </c>
      <c r="Q23" s="31">
        <v>2753</v>
      </c>
      <c r="R23" s="67">
        <v>11</v>
      </c>
      <c r="S23" s="26">
        <v>1</v>
      </c>
      <c r="T23" s="26">
        <v>11</v>
      </c>
      <c r="U23" s="116">
        <v>1200000</v>
      </c>
      <c r="V23" s="31">
        <v>8</v>
      </c>
      <c r="W23" s="31">
        <v>0</v>
      </c>
      <c r="X23" s="31">
        <v>1</v>
      </c>
      <c r="Y23" s="111">
        <v>1849</v>
      </c>
      <c r="Z23" s="31">
        <v>9</v>
      </c>
      <c r="AA23" s="31">
        <v>0</v>
      </c>
      <c r="AB23" s="77">
        <v>114</v>
      </c>
    </row>
    <row r="24" spans="3:28" ht="15.75" thickBot="1" x14ac:dyDescent="0.3">
      <c r="C24" s="128"/>
      <c r="E24" s="2" t="s">
        <v>49</v>
      </c>
      <c r="F24" s="30">
        <v>11</v>
      </c>
      <c r="G24" s="31">
        <v>104</v>
      </c>
      <c r="H24" s="3">
        <v>3</v>
      </c>
      <c r="I24" s="117">
        <v>1205</v>
      </c>
      <c r="J24" s="30">
        <v>11</v>
      </c>
      <c r="K24" s="27">
        <v>1</v>
      </c>
      <c r="L24" s="31">
        <v>7</v>
      </c>
      <c r="M24" s="6">
        <v>80212</v>
      </c>
      <c r="N24" s="31">
        <v>8</v>
      </c>
      <c r="O24" s="31">
        <v>2</v>
      </c>
      <c r="P24" s="31">
        <v>30</v>
      </c>
      <c r="Q24" s="118">
        <v>1200000</v>
      </c>
      <c r="R24" s="30">
        <v>11</v>
      </c>
      <c r="S24" s="27">
        <v>1</v>
      </c>
      <c r="T24" s="31">
        <v>7</v>
      </c>
      <c r="U24" s="119">
        <v>1347</v>
      </c>
      <c r="V24" s="31">
        <v>8</v>
      </c>
      <c r="W24" s="31">
        <v>0</v>
      </c>
      <c r="X24" s="31">
        <v>1</v>
      </c>
      <c r="Y24" s="113">
        <v>1057</v>
      </c>
      <c r="Z24" s="31">
        <v>9</v>
      </c>
      <c r="AA24" s="31">
        <v>0</v>
      </c>
      <c r="AB24" s="78">
        <v>16</v>
      </c>
    </row>
    <row r="25" spans="3:28" ht="15.75" thickBot="1" x14ac:dyDescent="0.3">
      <c r="C25" s="128"/>
      <c r="E25" s="2" t="s">
        <v>50</v>
      </c>
      <c r="F25" s="30">
        <v>21</v>
      </c>
      <c r="G25" s="31">
        <v>104</v>
      </c>
      <c r="H25" s="3">
        <v>4</v>
      </c>
      <c r="I25" s="115">
        <v>13155</v>
      </c>
      <c r="J25" s="30">
        <v>21</v>
      </c>
      <c r="K25" s="27">
        <v>3</v>
      </c>
      <c r="L25" s="31">
        <v>12</v>
      </c>
      <c r="M25" s="6">
        <v>200171</v>
      </c>
      <c r="N25" s="31">
        <v>10</v>
      </c>
      <c r="O25" s="31">
        <v>33</v>
      </c>
      <c r="P25" s="31">
        <v>79</v>
      </c>
      <c r="Q25" s="31">
        <v>1403</v>
      </c>
      <c r="R25" s="30">
        <v>21</v>
      </c>
      <c r="S25" s="27">
        <v>3</v>
      </c>
      <c r="T25" s="31">
        <v>12</v>
      </c>
      <c r="U25" s="120">
        <v>11580</v>
      </c>
      <c r="V25" s="31">
        <v>11</v>
      </c>
      <c r="W25" s="31">
        <v>0</v>
      </c>
      <c r="X25" s="31">
        <v>1</v>
      </c>
      <c r="Y25" s="111">
        <v>654</v>
      </c>
      <c r="Z25" s="31">
        <v>11</v>
      </c>
      <c r="AA25" s="31">
        <v>0</v>
      </c>
      <c r="AB25" s="78">
        <v>200</v>
      </c>
    </row>
    <row r="26" spans="3:28" ht="15.75" thickBot="1" x14ac:dyDescent="0.3">
      <c r="C26" s="128"/>
      <c r="E26" s="2" t="s">
        <v>51</v>
      </c>
      <c r="F26" s="30">
        <v>28</v>
      </c>
      <c r="G26" s="31">
        <v>156</v>
      </c>
      <c r="H26" s="3">
        <v>5</v>
      </c>
      <c r="I26" s="118">
        <v>1200000</v>
      </c>
      <c r="J26" s="30">
        <v>28</v>
      </c>
      <c r="K26" s="27">
        <v>0</v>
      </c>
      <c r="L26" s="31">
        <v>3</v>
      </c>
      <c r="M26" s="6" t="s">
        <v>4</v>
      </c>
      <c r="N26" s="31">
        <v>28</v>
      </c>
      <c r="O26" s="31">
        <v>32</v>
      </c>
      <c r="P26" s="31">
        <v>60</v>
      </c>
      <c r="Q26" s="31">
        <v>87615</v>
      </c>
      <c r="R26" s="30">
        <v>28</v>
      </c>
      <c r="S26" s="27">
        <v>0</v>
      </c>
      <c r="T26" s="31">
        <v>3</v>
      </c>
      <c r="U26" s="119">
        <v>5695</v>
      </c>
      <c r="V26" s="31">
        <v>18</v>
      </c>
      <c r="W26" s="31">
        <v>0</v>
      </c>
      <c r="X26" s="31">
        <v>1</v>
      </c>
      <c r="Y26" s="113">
        <v>837</v>
      </c>
      <c r="Z26" s="31">
        <v>18</v>
      </c>
      <c r="AA26" s="31">
        <v>0</v>
      </c>
      <c r="AB26" s="78">
        <v>45</v>
      </c>
    </row>
    <row r="27" spans="3:28" ht="15.75" thickBot="1" x14ac:dyDescent="0.3">
      <c r="C27" s="128"/>
      <c r="E27" s="2" t="s">
        <v>52</v>
      </c>
      <c r="F27" s="30">
        <v>33</v>
      </c>
      <c r="G27" s="31">
        <v>104</v>
      </c>
      <c r="H27" s="3">
        <v>4</v>
      </c>
      <c r="I27" s="118">
        <v>1200000</v>
      </c>
      <c r="J27" s="30">
        <v>33</v>
      </c>
      <c r="K27" s="27">
        <v>0</v>
      </c>
      <c r="L27" s="31">
        <v>3</v>
      </c>
      <c r="M27" s="121">
        <v>1200000</v>
      </c>
      <c r="N27" s="31">
        <v>8</v>
      </c>
      <c r="O27" s="31">
        <v>3</v>
      </c>
      <c r="P27" s="31">
        <v>17</v>
      </c>
      <c r="Q27" s="31" t="s">
        <v>4</v>
      </c>
      <c r="R27" s="30">
        <v>33</v>
      </c>
      <c r="S27" s="27">
        <v>0</v>
      </c>
      <c r="T27" s="31">
        <v>3</v>
      </c>
      <c r="U27" s="121">
        <v>1200000</v>
      </c>
      <c r="V27" s="31">
        <v>10</v>
      </c>
      <c r="W27" s="31">
        <v>0</v>
      </c>
      <c r="X27" s="31">
        <v>1</v>
      </c>
      <c r="Y27" s="122">
        <v>1200000</v>
      </c>
      <c r="Z27" s="31">
        <v>10</v>
      </c>
      <c r="AA27" s="31">
        <v>0</v>
      </c>
      <c r="AB27" s="78">
        <v>55</v>
      </c>
    </row>
    <row r="28" spans="3:28" ht="15.75" thickBot="1" x14ac:dyDescent="0.3">
      <c r="C28" s="128"/>
      <c r="E28" s="2" t="s">
        <v>53</v>
      </c>
      <c r="F28" s="30">
        <v>24</v>
      </c>
      <c r="G28" s="31">
        <v>117</v>
      </c>
      <c r="H28" s="3">
        <v>4</v>
      </c>
      <c r="I28" s="115">
        <v>24151</v>
      </c>
      <c r="J28" s="30">
        <v>24</v>
      </c>
      <c r="K28" s="27">
        <v>0</v>
      </c>
      <c r="L28" s="31">
        <v>2</v>
      </c>
      <c r="M28" s="6">
        <v>40276</v>
      </c>
      <c r="N28" s="31">
        <v>9</v>
      </c>
      <c r="O28" s="31">
        <v>3</v>
      </c>
      <c r="P28" s="31">
        <v>14</v>
      </c>
      <c r="Q28" s="31">
        <v>3038</v>
      </c>
      <c r="R28" s="30">
        <v>24</v>
      </c>
      <c r="S28" s="27">
        <v>0</v>
      </c>
      <c r="T28" s="31">
        <v>2</v>
      </c>
      <c r="U28" s="120">
        <v>47185</v>
      </c>
      <c r="V28" s="31">
        <v>9</v>
      </c>
      <c r="W28" s="31">
        <v>0</v>
      </c>
      <c r="X28" s="31">
        <v>1</v>
      </c>
      <c r="Y28" s="111">
        <v>2057</v>
      </c>
      <c r="Z28" s="31">
        <v>9</v>
      </c>
      <c r="AA28" s="31">
        <v>0</v>
      </c>
      <c r="AB28" s="78">
        <v>445</v>
      </c>
    </row>
    <row r="29" spans="3:28" ht="15.75" thickBot="1" x14ac:dyDescent="0.3">
      <c r="C29" s="128"/>
      <c r="E29" s="2" t="s">
        <v>54</v>
      </c>
      <c r="F29" s="30">
        <v>17</v>
      </c>
      <c r="G29" s="31">
        <v>117</v>
      </c>
      <c r="H29" s="3">
        <v>3</v>
      </c>
      <c r="I29" s="117">
        <v>340</v>
      </c>
      <c r="J29" s="30">
        <v>17</v>
      </c>
      <c r="K29" s="27">
        <v>2</v>
      </c>
      <c r="L29" s="31">
        <v>9</v>
      </c>
      <c r="M29" s="6">
        <v>11517</v>
      </c>
      <c r="N29" s="31">
        <v>9</v>
      </c>
      <c r="O29" s="31">
        <v>5</v>
      </c>
      <c r="P29" s="65">
        <v>20</v>
      </c>
      <c r="Q29" s="65">
        <v>1120</v>
      </c>
      <c r="R29" s="30">
        <v>17</v>
      </c>
      <c r="S29" s="27">
        <v>2</v>
      </c>
      <c r="T29" s="31">
        <v>9</v>
      </c>
      <c r="U29" s="119">
        <v>6114</v>
      </c>
      <c r="V29" s="31">
        <v>9</v>
      </c>
      <c r="W29" s="31">
        <v>0</v>
      </c>
      <c r="X29" s="65">
        <v>1</v>
      </c>
      <c r="Y29" s="113">
        <v>116</v>
      </c>
      <c r="Z29" s="31">
        <v>9</v>
      </c>
      <c r="AA29" s="31">
        <v>0</v>
      </c>
      <c r="AB29" s="78">
        <v>175</v>
      </c>
    </row>
    <row r="30" spans="3:28" ht="15.75" thickBot="1" x14ac:dyDescent="0.3">
      <c r="C30" s="128"/>
      <c r="E30" s="2" t="s">
        <v>55</v>
      </c>
      <c r="F30" s="30">
        <v>25</v>
      </c>
      <c r="G30" s="31">
        <v>143</v>
      </c>
      <c r="H30" s="4">
        <v>2</v>
      </c>
      <c r="I30" s="115">
        <v>2084</v>
      </c>
      <c r="J30" s="30">
        <v>25</v>
      </c>
      <c r="K30" s="27">
        <v>2</v>
      </c>
      <c r="L30" s="31">
        <v>11</v>
      </c>
      <c r="M30" s="8">
        <v>93691</v>
      </c>
      <c r="N30" s="31">
        <v>11</v>
      </c>
      <c r="O30" s="31">
        <v>2</v>
      </c>
      <c r="P30" s="31">
        <v>19</v>
      </c>
      <c r="Q30" s="7">
        <v>2332</v>
      </c>
      <c r="R30" s="30">
        <v>25</v>
      </c>
      <c r="S30" s="27">
        <v>2</v>
      </c>
      <c r="T30" s="31">
        <v>11</v>
      </c>
      <c r="U30" s="120">
        <v>2437</v>
      </c>
      <c r="V30" s="31">
        <v>11</v>
      </c>
      <c r="W30" s="31">
        <v>0</v>
      </c>
      <c r="X30" s="31">
        <v>1</v>
      </c>
      <c r="Y30" s="111">
        <v>996</v>
      </c>
      <c r="Z30" s="31">
        <v>11</v>
      </c>
      <c r="AA30" s="31">
        <v>0</v>
      </c>
      <c r="AB30" s="78">
        <v>187</v>
      </c>
    </row>
    <row r="31" spans="3:28" ht="15.75" thickBot="1" x14ac:dyDescent="0.3">
      <c r="C31" s="128"/>
      <c r="E31" s="2" t="s">
        <v>56</v>
      </c>
      <c r="F31" s="30">
        <v>16</v>
      </c>
      <c r="G31" s="31">
        <v>117</v>
      </c>
      <c r="H31" s="3">
        <v>3</v>
      </c>
      <c r="I31" s="117">
        <v>17668</v>
      </c>
      <c r="J31" s="30">
        <v>16</v>
      </c>
      <c r="K31" s="27">
        <v>2</v>
      </c>
      <c r="L31" s="31">
        <v>17</v>
      </c>
      <c r="M31" s="6" t="s">
        <v>4</v>
      </c>
      <c r="N31" s="31">
        <v>9</v>
      </c>
      <c r="O31" s="31">
        <v>16</v>
      </c>
      <c r="P31" s="31">
        <v>52</v>
      </c>
      <c r="Q31" s="31">
        <v>9085</v>
      </c>
      <c r="R31" s="30">
        <v>16</v>
      </c>
      <c r="S31" s="27">
        <v>2</v>
      </c>
      <c r="T31" s="31">
        <v>17</v>
      </c>
      <c r="U31" s="121">
        <v>1200000</v>
      </c>
      <c r="V31" s="31">
        <v>9</v>
      </c>
      <c r="W31" s="34">
        <v>0</v>
      </c>
      <c r="X31" s="31">
        <v>1</v>
      </c>
      <c r="Y31" s="113">
        <v>18040</v>
      </c>
      <c r="Z31" s="31">
        <v>9</v>
      </c>
      <c r="AA31" s="31">
        <v>0</v>
      </c>
      <c r="AB31" s="78">
        <v>170</v>
      </c>
    </row>
    <row r="32" spans="3:28" ht="15.75" thickBot="1" x14ac:dyDescent="0.3">
      <c r="C32" s="128"/>
      <c r="E32" s="2" t="s">
        <v>57</v>
      </c>
      <c r="F32" s="30">
        <v>13</v>
      </c>
      <c r="G32" s="31">
        <v>130</v>
      </c>
      <c r="H32" s="3">
        <v>4</v>
      </c>
      <c r="I32" s="115">
        <v>645</v>
      </c>
      <c r="J32" s="30">
        <v>13</v>
      </c>
      <c r="K32" s="27">
        <v>0</v>
      </c>
      <c r="L32" s="31">
        <v>3</v>
      </c>
      <c r="M32" s="6">
        <v>14680</v>
      </c>
      <c r="N32" s="31">
        <v>11</v>
      </c>
      <c r="O32" s="31">
        <v>6</v>
      </c>
      <c r="P32" s="31">
        <v>31</v>
      </c>
      <c r="Q32" s="31">
        <v>18040</v>
      </c>
      <c r="R32" s="30">
        <v>13</v>
      </c>
      <c r="S32" s="27">
        <v>0</v>
      </c>
      <c r="T32" s="31">
        <v>3</v>
      </c>
      <c r="U32" s="120">
        <v>611</v>
      </c>
      <c r="V32" s="31">
        <v>11</v>
      </c>
      <c r="W32" s="31">
        <v>0</v>
      </c>
      <c r="X32" s="31">
        <v>1</v>
      </c>
      <c r="Y32" s="111">
        <v>136</v>
      </c>
      <c r="Z32" s="31">
        <v>11</v>
      </c>
      <c r="AA32" s="31">
        <v>0</v>
      </c>
      <c r="AB32" s="78">
        <v>140</v>
      </c>
    </row>
    <row r="33" spans="3:28" ht="15.75" thickBot="1" x14ac:dyDescent="0.3">
      <c r="C33" s="128"/>
      <c r="E33" s="5" t="s">
        <v>16</v>
      </c>
      <c r="F33" s="5">
        <f>SUM(F23:F32)</f>
        <v>199</v>
      </c>
      <c r="G33" s="5">
        <f>SUM(G23:G32)</f>
        <v>1196</v>
      </c>
      <c r="H33" s="79">
        <f>AVERAGE(H23:H32)</f>
        <v>3.6</v>
      </c>
      <c r="I33" s="79">
        <f>AVERAGE(I23:I32)</f>
        <v>246295.8</v>
      </c>
      <c r="J33" s="5">
        <f>SUM(J23:J32)</f>
        <v>199</v>
      </c>
      <c r="K33" s="5">
        <f>SUM(K23:K32)</f>
        <v>11</v>
      </c>
      <c r="L33" s="36">
        <f>AVERAGE(L23:L32)</f>
        <v>7.8</v>
      </c>
      <c r="M33" s="37">
        <f>AVERAGE(M23:M32)</f>
        <v>212745.25</v>
      </c>
      <c r="N33" s="36">
        <f>SUM(N23:N32)</f>
        <v>111</v>
      </c>
      <c r="O33" s="36">
        <f>SUM(O23:O32)</f>
        <v>103</v>
      </c>
      <c r="P33" s="36">
        <f>AVERAGE(P23:P32)</f>
        <v>33.299999999999997</v>
      </c>
      <c r="Q33" s="36">
        <f>AVERAGE(Q23:Q32)</f>
        <v>147265.11111111112</v>
      </c>
      <c r="R33" s="5">
        <f>SUM(R23:R32)</f>
        <v>199</v>
      </c>
      <c r="S33" s="36">
        <f>SUM(S23:S32)</f>
        <v>11</v>
      </c>
      <c r="T33" s="36">
        <f>AVERAGE(T23:T32)</f>
        <v>7.8</v>
      </c>
      <c r="U33" s="37">
        <f>AVERAGE(U23:U32)</f>
        <v>367496.9</v>
      </c>
      <c r="V33" s="36">
        <f>SUM(V23:V32)</f>
        <v>104</v>
      </c>
      <c r="W33" s="5">
        <f>SUM(W23:W32)</f>
        <v>0</v>
      </c>
      <c r="X33" s="36">
        <f>AVERAGE(X23:X32)</f>
        <v>1</v>
      </c>
      <c r="Y33" s="36">
        <f>AVERAGE(Y23:Y32)</f>
        <v>122574.2</v>
      </c>
      <c r="Z33" s="36">
        <f>SUM(Z23:Z32)</f>
        <v>106</v>
      </c>
      <c r="AA33" s="36">
        <f>SUM(AA23:AA32)</f>
        <v>0</v>
      </c>
      <c r="AB33" s="37">
        <f>AVERAGE(AB23:AB32)</f>
        <v>154.69999999999999</v>
      </c>
    </row>
    <row r="34" spans="3:28" ht="15.75" thickBot="1" x14ac:dyDescent="0.3">
      <c r="E34" s="135" t="s">
        <v>64</v>
      </c>
      <c r="F34" s="136"/>
      <c r="G34" s="136"/>
      <c r="H34" s="136"/>
      <c r="I34" s="136"/>
      <c r="J34" s="136"/>
      <c r="K34" s="136"/>
      <c r="L34" s="136"/>
      <c r="M34" s="136"/>
      <c r="N34" s="136"/>
      <c r="O34" s="136"/>
      <c r="P34" s="136"/>
      <c r="Q34" s="136"/>
      <c r="R34" s="136"/>
      <c r="S34" s="136"/>
      <c r="T34" s="136"/>
      <c r="U34" s="136"/>
      <c r="V34" s="136"/>
      <c r="W34" s="136"/>
      <c r="X34" s="136"/>
      <c r="Y34" s="136"/>
      <c r="Z34" s="136"/>
      <c r="AA34" s="136"/>
      <c r="AB34" s="137"/>
    </row>
    <row r="35" spans="3:28" x14ac:dyDescent="0.25">
      <c r="E35" s="139"/>
      <c r="F35" s="125" t="s">
        <v>67</v>
      </c>
      <c r="H35" s="38" t="s">
        <v>72</v>
      </c>
      <c r="I35" s="91">
        <f>11/14*100</f>
        <v>78.571428571428569</v>
      </c>
      <c r="J35" s="2"/>
      <c r="K35" s="38" t="s">
        <v>70</v>
      </c>
      <c r="L35" s="38"/>
      <c r="M35" s="91"/>
      <c r="N35" s="2"/>
      <c r="O35" s="38" t="s">
        <v>70</v>
      </c>
      <c r="P35" s="38"/>
      <c r="Q35" s="91">
        <v>100</v>
      </c>
      <c r="R35" s="2"/>
      <c r="S35" s="38" t="s">
        <v>70</v>
      </c>
      <c r="T35" s="38"/>
      <c r="U35" s="91">
        <v>100</v>
      </c>
      <c r="V35" s="2"/>
      <c r="W35" s="38"/>
      <c r="X35" s="38"/>
      <c r="Y35" s="91"/>
      <c r="Z35" s="38"/>
      <c r="AA35" s="38"/>
      <c r="AB35" s="91"/>
    </row>
    <row r="36" spans="3:28" ht="15.75" thickBot="1" x14ac:dyDescent="0.3">
      <c r="E36" s="140" t="s">
        <v>65</v>
      </c>
      <c r="F36" s="98">
        <f>I22/Y22</f>
        <v>16.939079714841217</v>
      </c>
      <c r="G36" s="98"/>
      <c r="H36" s="98"/>
      <c r="I36" s="123">
        <f>1-Y22/I22</f>
        <v>0.94096491563683671</v>
      </c>
      <c r="J36" s="124">
        <f>M22/Y22</f>
        <v>121.13723266364225</v>
      </c>
      <c r="K36" s="86"/>
      <c r="L36" s="86"/>
      <c r="M36" s="123">
        <f>1-Y22/M22</f>
        <v>0.99174489974707725</v>
      </c>
      <c r="N36" s="124">
        <f>Q22/Y22</f>
        <v>28.279001944264422</v>
      </c>
      <c r="O36" s="86"/>
      <c r="P36" s="86"/>
      <c r="Q36" s="123">
        <f>1-Y22/Q22</f>
        <v>0.96463807308437133</v>
      </c>
      <c r="R36" s="124">
        <f>U22/Y22</f>
        <v>2.7300712896953989</v>
      </c>
      <c r="S36" s="86"/>
      <c r="T36" s="86"/>
      <c r="U36" s="123">
        <f>1-Y22/U22</f>
        <v>0.63370919881305643</v>
      </c>
      <c r="V36" s="97"/>
      <c r="W36" s="98"/>
      <c r="X36" s="98"/>
      <c r="Y36" s="99"/>
      <c r="Z36" s="98"/>
      <c r="AA36" s="98"/>
      <c r="AB36" s="99"/>
    </row>
    <row r="37" spans="3:28" x14ac:dyDescent="0.25">
      <c r="E37" s="100"/>
      <c r="F37" s="126" t="s">
        <v>68</v>
      </c>
      <c r="G37" s="127"/>
      <c r="H37" s="127"/>
      <c r="I37" s="104">
        <f>8/9*100</f>
        <v>88.888888888888886</v>
      </c>
      <c r="J37" s="129" t="s">
        <v>69</v>
      </c>
      <c r="K37" s="127"/>
      <c r="L37" s="127"/>
      <c r="M37" s="104">
        <f>100*7/8</f>
        <v>87.5</v>
      </c>
      <c r="N37" s="126" t="s">
        <v>68</v>
      </c>
      <c r="O37" s="127"/>
      <c r="P37" s="127"/>
      <c r="Q37" s="104">
        <f>100*8/9</f>
        <v>88.888888888888886</v>
      </c>
      <c r="R37" s="129" t="s">
        <v>71</v>
      </c>
      <c r="S37" s="127"/>
      <c r="T37" s="127"/>
      <c r="U37" s="104">
        <f>100*9/10</f>
        <v>90</v>
      </c>
      <c r="V37" s="103"/>
      <c r="W37" s="101"/>
      <c r="X37" s="101"/>
      <c r="Y37" s="104"/>
      <c r="Z37" s="101"/>
      <c r="AA37" s="101"/>
      <c r="AB37" s="102"/>
    </row>
    <row r="38" spans="3:28" x14ac:dyDescent="0.25">
      <c r="E38" s="9" t="s">
        <v>66</v>
      </c>
      <c r="F38" s="105"/>
      <c r="G38" s="71"/>
      <c r="H38" s="71"/>
      <c r="I38" s="108">
        <f>1-Y33/I33</f>
        <v>0.50232931296432981</v>
      </c>
      <c r="J38" s="105"/>
      <c r="K38" s="71"/>
      <c r="L38" s="71"/>
      <c r="M38" s="108">
        <f>1-Y33/M33</f>
        <v>0.42384518573270147</v>
      </c>
      <c r="N38" s="105"/>
      <c r="O38" s="71"/>
      <c r="P38" s="71"/>
      <c r="Q38" s="108">
        <f>1-Y33/Q33</f>
        <v>0.1676630053433491</v>
      </c>
      <c r="R38" s="105"/>
      <c r="S38" s="71"/>
      <c r="T38" s="71"/>
      <c r="U38" s="108">
        <f>1-Y33/U33</f>
        <v>0.66646194838650341</v>
      </c>
      <c r="V38" s="105"/>
      <c r="W38" s="71"/>
      <c r="X38" s="71"/>
      <c r="Y38" s="92"/>
      <c r="Z38" s="71"/>
      <c r="AA38" s="71"/>
      <c r="AB38" s="92"/>
    </row>
    <row r="39" spans="3:28" ht="15.75" thickBot="1" x14ac:dyDescent="0.3">
      <c r="E39" s="93"/>
      <c r="F39" s="106">
        <f>I33/Y33</f>
        <v>2.0093608606052498</v>
      </c>
      <c r="G39" s="88"/>
      <c r="H39" s="94"/>
      <c r="I39" s="96"/>
      <c r="J39" s="107">
        <f>M33/Y33</f>
        <v>1.7356446136299484</v>
      </c>
      <c r="K39" s="95"/>
      <c r="L39" s="95"/>
      <c r="M39" s="96"/>
      <c r="N39" s="107">
        <f>Q33/Y33</f>
        <v>1.2014364451174155</v>
      </c>
      <c r="O39" s="95"/>
      <c r="P39" s="95"/>
      <c r="Q39" s="96"/>
      <c r="R39" s="107">
        <f>U33/Y33</f>
        <v>2.9981586663425097</v>
      </c>
      <c r="S39" s="95"/>
      <c r="T39" s="95"/>
      <c r="U39" s="96"/>
      <c r="V39" s="107"/>
      <c r="W39" s="95"/>
      <c r="X39" s="95"/>
      <c r="Y39" s="96"/>
      <c r="Z39" s="95"/>
      <c r="AA39" s="95"/>
      <c r="AB39" s="96"/>
    </row>
    <row r="40" spans="3:28" x14ac:dyDescent="0.25">
      <c r="E40" s="90" t="s">
        <v>73</v>
      </c>
      <c r="F40" s="89"/>
      <c r="G40" s="25"/>
      <c r="H40" s="130"/>
      <c r="I40" s="131">
        <f>AVERAGE(I8:I21,I23:I32)</f>
        <v>106979.41666666667</v>
      </c>
      <c r="J40" s="29"/>
      <c r="K40" s="29"/>
      <c r="L40" s="29"/>
      <c r="M40" s="138">
        <f t="shared" ref="J40:Y40" si="0">AVERAGE(M8:M21,M23:M32)</f>
        <v>111346.40909090909</v>
      </c>
      <c r="N40" s="29"/>
      <c r="O40" s="29"/>
      <c r="P40" s="29"/>
      <c r="Q40" s="138">
        <f t="shared" si="0"/>
        <v>65214.086956521736</v>
      </c>
      <c r="R40" s="29"/>
      <c r="S40" s="29"/>
      <c r="T40" s="29"/>
      <c r="U40" s="138">
        <f t="shared" si="0"/>
        <v>153825.79166666666</v>
      </c>
      <c r="V40" s="29"/>
      <c r="W40" s="29"/>
      <c r="X40" s="29"/>
      <c r="Y40" s="138">
        <f t="shared" si="0"/>
        <v>51329.75</v>
      </c>
      <c r="Z40" s="25"/>
      <c r="AA40" s="25"/>
      <c r="AB40" s="131"/>
    </row>
    <row r="41" spans="3:28" x14ac:dyDescent="0.25">
      <c r="E41" s="9"/>
      <c r="F41" s="32"/>
      <c r="G41" s="31"/>
      <c r="H41" s="68"/>
      <c r="I41" s="28"/>
      <c r="J41" s="32"/>
      <c r="K41" s="31"/>
      <c r="L41" s="31"/>
      <c r="M41" s="28"/>
      <c r="N41" s="32"/>
      <c r="O41" s="31"/>
      <c r="P41" s="31"/>
      <c r="Q41" s="28"/>
      <c r="R41" s="32"/>
      <c r="S41" s="31"/>
      <c r="T41" s="31"/>
      <c r="U41" s="28"/>
      <c r="V41" s="32"/>
      <c r="W41" s="31"/>
      <c r="X41" s="31"/>
      <c r="Y41" s="28"/>
      <c r="Z41" s="31"/>
      <c r="AA41" s="31"/>
      <c r="AB41" s="28"/>
    </row>
    <row r="42" spans="3:28" ht="15.75" thickBot="1" x14ac:dyDescent="0.3">
      <c r="E42" s="93" t="s">
        <v>74</v>
      </c>
      <c r="F42" s="106">
        <f>I40/Y40</f>
        <v>2.0841600955910886</v>
      </c>
      <c r="G42" s="88"/>
      <c r="H42" s="94"/>
      <c r="I42" s="123">
        <f>1-Y40/I40</f>
        <v>0.52019041046057923</v>
      </c>
      <c r="J42" s="133">
        <f>M40/Y40</f>
        <v>2.1692373154147271</v>
      </c>
      <c r="K42" s="132"/>
      <c r="L42" s="132"/>
      <c r="M42" s="96">
        <f>1-Y40/M40</f>
        <v>0.53900848335313911</v>
      </c>
      <c r="N42" s="133">
        <f>Q40/Y40</f>
        <v>1.2704929783706669</v>
      </c>
      <c r="O42" s="132"/>
      <c r="P42" s="132"/>
      <c r="Q42" s="134">
        <f>1-Y40/Q40</f>
        <v>0.2129039538003259</v>
      </c>
      <c r="R42" s="133">
        <f>U40/Y40</f>
        <v>2.996815524460311</v>
      </c>
      <c r="S42" s="132"/>
      <c r="T42" s="132"/>
      <c r="U42" s="134">
        <f>1-Y40/U40</f>
        <v>0.66631246006372469</v>
      </c>
      <c r="V42" s="133"/>
      <c r="W42" s="88"/>
      <c r="X42" s="88"/>
      <c r="Y42" s="87"/>
      <c r="Z42" s="132"/>
      <c r="AA42" s="88"/>
      <c r="AB42" s="87"/>
    </row>
    <row r="43" spans="3:28" x14ac:dyDescent="0.25">
      <c r="E43" s="39"/>
      <c r="F43" s="31"/>
      <c r="G43" s="31"/>
      <c r="H43" s="4"/>
      <c r="I43" s="68"/>
      <c r="J43" s="31"/>
      <c r="K43" s="31"/>
      <c r="L43" s="31"/>
      <c r="M43" s="68"/>
      <c r="N43" s="29"/>
      <c r="O43" s="31"/>
      <c r="P43" s="31"/>
      <c r="Q43" s="31"/>
      <c r="R43" s="29"/>
      <c r="S43" s="31"/>
      <c r="T43" s="31"/>
      <c r="U43" s="31"/>
      <c r="V43" s="29"/>
      <c r="W43" s="31"/>
      <c r="X43" s="31"/>
      <c r="Y43" s="31"/>
      <c r="Z43" s="29"/>
      <c r="AA43" s="31"/>
      <c r="AB43" s="31"/>
    </row>
    <row r="44" spans="3:28" x14ac:dyDescent="0.25">
      <c r="E44" s="39"/>
      <c r="F44" s="31"/>
      <c r="G44" s="31"/>
      <c r="H44" s="4"/>
      <c r="I44" s="68"/>
      <c r="J44" s="31"/>
      <c r="K44" s="31"/>
      <c r="L44" s="31"/>
      <c r="M44" s="68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</row>
    <row r="45" spans="3:28" x14ac:dyDescent="0.25">
      <c r="E45" s="39"/>
      <c r="F45" s="31"/>
      <c r="G45" s="31"/>
      <c r="H45" s="4"/>
      <c r="I45" s="68"/>
      <c r="J45" s="31"/>
      <c r="K45" s="31"/>
      <c r="L45" s="31"/>
      <c r="M45" s="68"/>
      <c r="N45" s="29"/>
      <c r="O45" s="31"/>
      <c r="P45" s="65"/>
      <c r="Q45" s="65"/>
      <c r="R45" s="29"/>
      <c r="S45" s="31"/>
      <c r="T45" s="65"/>
      <c r="U45" s="65"/>
      <c r="V45" s="29"/>
      <c r="W45" s="31"/>
      <c r="X45" s="65"/>
      <c r="Y45" s="65"/>
      <c r="Z45" s="29"/>
      <c r="AA45" s="31"/>
      <c r="AB45" s="65"/>
    </row>
    <row r="46" spans="3:28" x14ac:dyDescent="0.25">
      <c r="E46" s="39"/>
      <c r="F46" s="29"/>
      <c r="G46" s="31"/>
      <c r="H46" s="4"/>
      <c r="I46" s="68"/>
      <c r="J46" s="29"/>
      <c r="K46" s="29"/>
      <c r="L46" s="31"/>
      <c r="M46" s="68"/>
      <c r="N46" s="29"/>
      <c r="O46" s="29"/>
      <c r="P46" s="31"/>
      <c r="Q46" s="31"/>
      <c r="R46" s="29"/>
      <c r="S46" s="29"/>
      <c r="T46" s="31"/>
      <c r="U46" s="31"/>
      <c r="V46" s="29"/>
      <c r="W46" s="29"/>
      <c r="X46" s="31"/>
      <c r="Y46" s="31"/>
      <c r="Z46" s="29"/>
      <c r="AA46" s="29"/>
      <c r="AB46" s="31"/>
    </row>
    <row r="47" spans="3:28" x14ac:dyDescent="0.25">
      <c r="E47" s="39"/>
      <c r="F47" s="31"/>
      <c r="G47" s="31"/>
      <c r="H47" s="4"/>
      <c r="I47" s="68"/>
      <c r="J47" s="31"/>
      <c r="K47" s="31"/>
      <c r="L47" s="31"/>
      <c r="M47" s="68"/>
      <c r="N47" s="31"/>
      <c r="O47" s="34"/>
      <c r="P47" s="31"/>
      <c r="Q47" s="31"/>
      <c r="R47" s="31"/>
      <c r="S47" s="34"/>
      <c r="T47" s="31"/>
      <c r="U47" s="31"/>
      <c r="V47" s="31"/>
      <c r="W47" s="34"/>
      <c r="X47" s="31"/>
      <c r="Y47" s="31"/>
      <c r="Z47" s="31"/>
      <c r="AA47" s="34"/>
      <c r="AB47" s="31"/>
    </row>
    <row r="48" spans="3:28" x14ac:dyDescent="0.25">
      <c r="E48" s="39"/>
      <c r="F48" s="31"/>
      <c r="G48" s="31"/>
      <c r="H48" s="4"/>
      <c r="I48" s="68"/>
      <c r="J48" s="31"/>
      <c r="K48" s="31"/>
      <c r="L48" s="31"/>
      <c r="M48" s="68"/>
      <c r="N48" s="29"/>
      <c r="O48" s="31"/>
      <c r="P48" s="31"/>
      <c r="Q48" s="31"/>
      <c r="R48" s="29"/>
      <c r="S48" s="31"/>
      <c r="T48" s="31"/>
      <c r="U48" s="31"/>
      <c r="V48" s="29"/>
      <c r="W48" s="31"/>
      <c r="X48" s="31"/>
      <c r="Y48" s="31"/>
      <c r="Z48" s="29"/>
      <c r="AA48" s="31"/>
      <c r="AB48" s="31"/>
    </row>
    <row r="49" spans="5:28" x14ac:dyDescent="0.25">
      <c r="E49" s="39"/>
      <c r="F49" s="31"/>
      <c r="G49" s="31"/>
      <c r="H49" s="4"/>
      <c r="I49" s="68"/>
      <c r="J49" s="31"/>
      <c r="K49" s="31"/>
      <c r="L49" s="31"/>
      <c r="M49" s="68"/>
      <c r="N49" s="29"/>
      <c r="O49" s="29"/>
      <c r="P49" s="31"/>
      <c r="Q49" s="31"/>
      <c r="R49" s="29"/>
      <c r="S49" s="29"/>
      <c r="T49" s="31"/>
      <c r="U49" s="31"/>
      <c r="V49" s="29"/>
      <c r="W49" s="29"/>
      <c r="X49" s="31"/>
      <c r="Y49" s="31"/>
      <c r="Z49" s="29"/>
      <c r="AA49" s="29"/>
      <c r="AB49" s="31"/>
    </row>
    <row r="50" spans="5:28" x14ac:dyDescent="0.25">
      <c r="E50" s="39"/>
      <c r="F50" s="31"/>
      <c r="G50" s="31"/>
      <c r="H50" s="4"/>
      <c r="I50" s="68"/>
      <c r="J50" s="31"/>
      <c r="K50" s="31"/>
      <c r="L50" s="31"/>
      <c r="M50" s="68"/>
      <c r="N50" s="29"/>
      <c r="O50" s="31"/>
      <c r="P50" s="31"/>
      <c r="Q50" s="31"/>
      <c r="R50" s="29"/>
      <c r="S50" s="31"/>
      <c r="T50" s="31"/>
      <c r="U50" s="31"/>
      <c r="V50" s="29"/>
      <c r="W50" s="31"/>
      <c r="X50" s="31"/>
      <c r="Y50" s="31"/>
      <c r="Z50" s="29"/>
      <c r="AA50" s="31"/>
      <c r="AB50" s="31"/>
    </row>
    <row r="51" spans="5:28" x14ac:dyDescent="0.25">
      <c r="E51" s="39"/>
      <c r="F51" s="31"/>
      <c r="G51" s="31"/>
      <c r="H51" s="4"/>
      <c r="I51" s="68"/>
      <c r="J51" s="31"/>
      <c r="K51" s="31"/>
      <c r="L51" s="31"/>
      <c r="M51" s="68"/>
      <c r="N51" s="29"/>
      <c r="O51" s="31"/>
      <c r="P51" s="31"/>
      <c r="Q51" s="31"/>
      <c r="R51" s="29"/>
      <c r="S51" s="31"/>
      <c r="T51" s="31"/>
      <c r="U51" s="31"/>
      <c r="V51" s="29"/>
      <c r="W51" s="31"/>
      <c r="X51" s="31"/>
      <c r="Y51" s="31"/>
      <c r="Z51" s="29"/>
      <c r="AA51" s="31"/>
      <c r="AB51" s="31"/>
    </row>
    <row r="52" spans="5:28" x14ac:dyDescent="0.25">
      <c r="E52" s="39"/>
      <c r="F52" s="31"/>
      <c r="G52" s="31"/>
      <c r="H52" s="4"/>
      <c r="I52" s="68"/>
      <c r="J52" s="31"/>
      <c r="K52" s="31"/>
      <c r="L52" s="31"/>
      <c r="M52" s="68"/>
      <c r="N52" s="29"/>
      <c r="O52" s="31"/>
      <c r="P52" s="31"/>
      <c r="Q52" s="31"/>
      <c r="R52" s="29"/>
      <c r="S52" s="31"/>
      <c r="T52" s="31"/>
      <c r="U52" s="31"/>
      <c r="V52" s="29"/>
      <c r="W52" s="31"/>
      <c r="X52" s="31"/>
      <c r="Y52" s="31"/>
      <c r="Z52" s="29"/>
      <c r="AA52" s="31"/>
      <c r="AB52" s="31"/>
    </row>
    <row r="53" spans="5:28" x14ac:dyDescent="0.25">
      <c r="E53" s="34"/>
      <c r="F53" s="34"/>
      <c r="G53" s="34"/>
      <c r="H53" s="34"/>
      <c r="I53" s="72"/>
      <c r="J53" s="34"/>
      <c r="K53" s="34"/>
      <c r="L53" s="34"/>
      <c r="M53" s="72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</row>
  </sheetData>
  <mergeCells count="13">
    <mergeCell ref="Z37:AB37"/>
    <mergeCell ref="F6:H6"/>
    <mergeCell ref="J6:L6"/>
    <mergeCell ref="N6:P6"/>
    <mergeCell ref="V6:X6"/>
    <mergeCell ref="R6:T6"/>
    <mergeCell ref="Z6:AB6"/>
    <mergeCell ref="E34:AB34"/>
    <mergeCell ref="F37:H37"/>
    <mergeCell ref="J37:L37"/>
    <mergeCell ref="N37:P37"/>
    <mergeCell ref="V37:X37"/>
    <mergeCell ref="R37:T3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3"/>
  <sheetViews>
    <sheetView workbookViewId="0">
      <selection activeCell="S9" sqref="S9"/>
    </sheetView>
  </sheetViews>
  <sheetFormatPr defaultRowHeight="15" x14ac:dyDescent="0.25"/>
  <cols>
    <col min="5" max="5" width="28.5703125" customWidth="1"/>
    <col min="7" max="7" width="14.42578125" customWidth="1"/>
    <col min="11" max="11" width="17.85546875" customWidth="1"/>
    <col min="14" max="14" width="18.42578125" customWidth="1"/>
    <col min="18" max="19" width="10.85546875" customWidth="1"/>
  </cols>
  <sheetData>
    <row r="1" spans="1:20" x14ac:dyDescent="0.25">
      <c r="A1" t="s">
        <v>17</v>
      </c>
    </row>
    <row r="3" spans="1:20" ht="15.75" thickBot="1" x14ac:dyDescent="0.3"/>
    <row r="4" spans="1:20" x14ac:dyDescent="0.25">
      <c r="E4" s="44"/>
      <c r="F4" s="45" t="s">
        <v>0</v>
      </c>
      <c r="G4" s="45" t="s">
        <v>2</v>
      </c>
      <c r="H4" s="45" t="s">
        <v>18</v>
      </c>
      <c r="I4" s="45" t="s">
        <v>19</v>
      </c>
      <c r="J4" s="45" t="s">
        <v>3</v>
      </c>
      <c r="K4" s="45" t="s">
        <v>20</v>
      </c>
      <c r="L4" s="46" t="s">
        <v>43</v>
      </c>
      <c r="O4" t="s">
        <v>0</v>
      </c>
      <c r="P4" t="s">
        <v>2</v>
      </c>
      <c r="Q4" t="s">
        <v>3</v>
      </c>
      <c r="R4" t="s">
        <v>58</v>
      </c>
      <c r="S4" t="s">
        <v>63</v>
      </c>
      <c r="T4" t="s">
        <v>43</v>
      </c>
    </row>
    <row r="5" spans="1:20" ht="15.75" x14ac:dyDescent="0.25">
      <c r="E5" s="47" t="s">
        <v>21</v>
      </c>
      <c r="F5" s="1" t="s">
        <v>22</v>
      </c>
      <c r="G5" s="1">
        <v>110</v>
      </c>
      <c r="H5" s="48">
        <v>100</v>
      </c>
      <c r="I5" s="49">
        <v>115</v>
      </c>
      <c r="J5" s="1">
        <v>5</v>
      </c>
      <c r="K5" s="50" t="s">
        <v>23</v>
      </c>
      <c r="L5" s="51">
        <v>41</v>
      </c>
      <c r="N5" t="s">
        <v>21</v>
      </c>
      <c r="O5" t="s">
        <v>22</v>
      </c>
      <c r="P5">
        <v>110</v>
      </c>
      <c r="Q5">
        <v>5</v>
      </c>
      <c r="R5">
        <v>110</v>
      </c>
      <c r="S5">
        <v>65</v>
      </c>
      <c r="T5">
        <v>41</v>
      </c>
    </row>
    <row r="6" spans="1:20" x14ac:dyDescent="0.25">
      <c r="E6" s="47" t="s">
        <v>24</v>
      </c>
      <c r="F6" s="1" t="s">
        <v>22</v>
      </c>
      <c r="G6" s="52">
        <f>100-G15/H18*100</f>
        <v>99.998373424860461</v>
      </c>
      <c r="H6" s="52">
        <f>100-H15/H18*100</f>
        <v>99.998373424860461</v>
      </c>
      <c r="I6" s="52" t="b">
        <f>S6=100-I15/H18*100</f>
        <v>0</v>
      </c>
      <c r="J6" s="52">
        <f>100-J15/H18*100</f>
        <v>99.999515900256085</v>
      </c>
      <c r="K6" s="52">
        <v>96</v>
      </c>
      <c r="L6" s="53">
        <f>100-L15/H18*100</f>
        <v>99.997782823172884</v>
      </c>
      <c r="N6" t="s">
        <v>24</v>
      </c>
      <c r="O6" t="s">
        <v>22</v>
      </c>
      <c r="P6">
        <v>99.998373424860461</v>
      </c>
      <c r="Q6">
        <v>99.999515900256085</v>
      </c>
      <c r="R6">
        <v>99.998373424860461</v>
      </c>
      <c r="S6">
        <f>100-S8/H18*100</f>
        <v>99.992351224046203</v>
      </c>
      <c r="T6">
        <v>99.997782823172884</v>
      </c>
    </row>
    <row r="7" spans="1:20" ht="15.75" thickBot="1" x14ac:dyDescent="0.3">
      <c r="E7" s="54" t="s">
        <v>44</v>
      </c>
      <c r="F7" s="38">
        <v>5.5</v>
      </c>
      <c r="G7" s="38">
        <v>332</v>
      </c>
      <c r="H7" s="38">
        <v>14</v>
      </c>
      <c r="I7" s="38">
        <v>8</v>
      </c>
      <c r="J7" s="39">
        <v>136</v>
      </c>
      <c r="K7" s="55" t="s">
        <v>23</v>
      </c>
      <c r="L7" s="38">
        <v>26</v>
      </c>
    </row>
    <row r="8" spans="1:20" ht="15.75" thickBot="1" x14ac:dyDescent="0.3">
      <c r="E8" s="54" t="s">
        <v>42</v>
      </c>
      <c r="F8" s="56">
        <v>0.5</v>
      </c>
      <c r="G8" s="56">
        <v>0.5</v>
      </c>
      <c r="H8" s="56">
        <v>0.69</v>
      </c>
      <c r="I8" s="56">
        <v>0.62</v>
      </c>
      <c r="J8" s="57">
        <v>0.16200000000000001</v>
      </c>
      <c r="K8" s="64" t="s">
        <v>23</v>
      </c>
      <c r="L8" s="56">
        <v>0.11799999999999999</v>
      </c>
      <c r="S8">
        <v>1580</v>
      </c>
    </row>
    <row r="9" spans="1:20" ht="15.75" thickBot="1" x14ac:dyDescent="0.3">
      <c r="E9" s="35"/>
      <c r="F9" s="83" t="s">
        <v>45</v>
      </c>
      <c r="G9" s="83"/>
      <c r="H9" s="83"/>
      <c r="I9" s="83"/>
      <c r="J9" s="83"/>
      <c r="K9" s="83"/>
      <c r="L9" s="84"/>
    </row>
    <row r="10" spans="1:20" ht="15.75" thickBot="1" x14ac:dyDescent="0.3">
      <c r="E10" s="2"/>
      <c r="F10" s="58" t="s">
        <v>5</v>
      </c>
      <c r="G10" s="59" t="s">
        <v>6</v>
      </c>
      <c r="H10" s="59" t="s">
        <v>7</v>
      </c>
      <c r="I10" s="59" t="s">
        <v>8</v>
      </c>
      <c r="J10" s="59" t="s">
        <v>9</v>
      </c>
      <c r="K10" s="59" t="s">
        <v>10</v>
      </c>
      <c r="L10" s="60" t="s">
        <v>11</v>
      </c>
    </row>
    <row r="11" spans="1:20" x14ac:dyDescent="0.25">
      <c r="E11" s="61" t="s">
        <v>21</v>
      </c>
      <c r="F11" s="38">
        <v>40</v>
      </c>
      <c r="G11" s="62">
        <v>45</v>
      </c>
      <c r="H11" s="62">
        <v>51</v>
      </c>
      <c r="I11" s="62">
        <v>54</v>
      </c>
      <c r="J11" s="62">
        <v>63</v>
      </c>
      <c r="K11" s="62">
        <v>72</v>
      </c>
      <c r="L11" s="63">
        <v>90</v>
      </c>
    </row>
    <row r="12" spans="1:20" x14ac:dyDescent="0.25">
      <c r="E12" s="47" t="s">
        <v>24</v>
      </c>
      <c r="F12" s="38">
        <f>(1-F16/H18)*100</f>
        <v>99.997482681331661</v>
      </c>
      <c r="G12" s="38">
        <f>(1-G16/H18)*100</f>
        <v>99.997259995449468</v>
      </c>
      <c r="H12" s="38">
        <f>(1-H16/H18)*100</f>
        <v>99.996872715654334</v>
      </c>
      <c r="I12" s="38">
        <f>(1-I16/I18)*100</f>
        <v>99.995551123353451</v>
      </c>
      <c r="J12" s="38">
        <f>(1-J16/J18)*100</f>
        <v>99.993813205272815</v>
      </c>
      <c r="K12" s="38">
        <f>(1-K16/K18)*100</f>
        <v>99.99137818356094</v>
      </c>
      <c r="L12" s="38">
        <f>(1-L16/L18)*100</f>
        <v>99.986212839293415</v>
      </c>
    </row>
    <row r="13" spans="1:20" ht="15.75" thickBot="1" x14ac:dyDescent="0.3">
      <c r="E13" s="54" t="s">
        <v>44</v>
      </c>
      <c r="F13" s="38">
        <v>101</v>
      </c>
      <c r="G13" s="38">
        <v>108</v>
      </c>
      <c r="H13" s="38">
        <v>116</v>
      </c>
      <c r="I13" s="38">
        <v>132</v>
      </c>
      <c r="J13" s="39">
        <v>160</v>
      </c>
      <c r="K13" s="39">
        <v>175</v>
      </c>
      <c r="L13" s="38">
        <v>200</v>
      </c>
    </row>
    <row r="14" spans="1:20" ht="15.75" thickBot="1" x14ac:dyDescent="0.3">
      <c r="E14" s="54" t="s">
        <v>42</v>
      </c>
      <c r="F14" s="56">
        <v>9.4E-2</v>
      </c>
      <c r="G14" s="56">
        <v>9.4E-2</v>
      </c>
      <c r="H14" s="56">
        <v>9.4E-2</v>
      </c>
      <c r="I14" s="56">
        <v>4.2000000000000003E-2</v>
      </c>
      <c r="J14" s="56">
        <v>4.2000000000000003E-2</v>
      </c>
      <c r="K14" s="56">
        <v>4.2000000000000003E-2</v>
      </c>
      <c r="L14" s="56">
        <v>4.2000000000000003E-2</v>
      </c>
    </row>
    <row r="15" spans="1:20" x14ac:dyDescent="0.25">
      <c r="E15" t="s">
        <v>25</v>
      </c>
      <c r="F15" s="39"/>
      <c r="G15">
        <v>336</v>
      </c>
      <c r="H15">
        <v>336</v>
      </c>
      <c r="I15">
        <v>441</v>
      </c>
      <c r="J15">
        <v>100</v>
      </c>
      <c r="K15" t="s">
        <v>26</v>
      </c>
      <c r="L15">
        <v>458</v>
      </c>
    </row>
    <row r="16" spans="1:20" x14ac:dyDescent="0.25">
      <c r="F16">
        <v>520</v>
      </c>
      <c r="G16">
        <v>566</v>
      </c>
      <c r="H16">
        <v>646</v>
      </c>
      <c r="I16">
        <v>919</v>
      </c>
      <c r="J16">
        <v>1278</v>
      </c>
      <c r="K16">
        <v>1781</v>
      </c>
      <c r="L16">
        <v>2848</v>
      </c>
    </row>
    <row r="17" spans="7:12" x14ac:dyDescent="0.25">
      <c r="G17" t="s">
        <v>46</v>
      </c>
      <c r="H17" t="s">
        <v>27</v>
      </c>
    </row>
    <row r="18" spans="7:12" x14ac:dyDescent="0.25">
      <c r="G18" t="s">
        <v>47</v>
      </c>
      <c r="H18" s="40">
        <v>20656900</v>
      </c>
      <c r="I18" s="40">
        <v>20656900</v>
      </c>
      <c r="J18" s="40">
        <v>20656900</v>
      </c>
      <c r="K18" s="40">
        <v>20656900</v>
      </c>
      <c r="L18" s="40">
        <v>20656900</v>
      </c>
    </row>
    <row r="19" spans="7:12" x14ac:dyDescent="0.25">
      <c r="H19" s="1"/>
    </row>
    <row r="21" spans="7:12" x14ac:dyDescent="0.25">
      <c r="H21">
        <v>217</v>
      </c>
    </row>
    <row r="22" spans="7:12" x14ac:dyDescent="0.25">
      <c r="J22">
        <f>84+77</f>
        <v>161</v>
      </c>
    </row>
    <row r="23" spans="7:12" x14ac:dyDescent="0.25">
      <c r="H23">
        <f>1-67/217</f>
        <v>0.69124423963133641</v>
      </c>
      <c r="J23">
        <f>1-61/161</f>
        <v>0.62111801242236031</v>
      </c>
    </row>
  </sheetData>
  <mergeCells count="1">
    <mergeCell ref="F9:L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Performance</vt:lpstr>
      <vt:lpstr>index const. and size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2016-04-17T01:50:40Z</dcterms:modified>
</cp:coreProperties>
</file>