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Excel\"/>
    </mc:Choice>
  </mc:AlternateContent>
  <xr:revisionPtr revIDLastSave="0" documentId="13_ncr:1_{3CDA413A-BD8C-45B4-A960-DCDA628CB816}" xr6:coauthVersionLast="47" xr6:coauthVersionMax="47" xr10:uidLastSave="{00000000-0000-0000-0000-000000000000}"/>
  <bookViews>
    <workbookView xWindow="-120" yWindow="-120" windowWidth="29040" windowHeight="15990" activeTab="2" xr2:uid="{80AB2494-3F5B-4777-8EC2-CA0FEB5AE817}"/>
  </bookViews>
  <sheets>
    <sheet name="Ejercicio_01" sheetId="1" r:id="rId1"/>
    <sheet name="Ejercicio_02" sheetId="2" r:id="rId2"/>
    <sheet name="Ejercicio_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3" l="1"/>
  <c r="H46" i="3"/>
  <c r="H45" i="3"/>
  <c r="H44" i="3"/>
  <c r="H43" i="3"/>
  <c r="H42" i="3"/>
  <c r="H41" i="3"/>
  <c r="H37" i="3"/>
  <c r="H40" i="3"/>
  <c r="H39" i="3"/>
  <c r="H38" i="3"/>
  <c r="M22" i="3"/>
  <c r="L22" i="3"/>
  <c r="K22" i="3"/>
  <c r="J22" i="3"/>
  <c r="I22" i="3"/>
  <c r="H22" i="3"/>
  <c r="M21" i="3"/>
  <c r="L21" i="3"/>
  <c r="K21" i="3"/>
  <c r="J21" i="3"/>
  <c r="I21" i="3"/>
  <c r="H21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B12" i="2"/>
  <c r="B11" i="2"/>
  <c r="B19" i="2"/>
  <c r="B18" i="2"/>
  <c r="B17" i="2"/>
  <c r="B16" i="2"/>
  <c r="B15" i="2"/>
  <c r="B14" i="2"/>
  <c r="B13" i="2"/>
  <c r="B10" i="2"/>
  <c r="H27" i="1"/>
  <c r="E27" i="1"/>
  <c r="C27" i="1"/>
  <c r="G22" i="1"/>
  <c r="D22" i="1"/>
  <c r="A22" i="1"/>
  <c r="G17" i="1"/>
  <c r="G14" i="1"/>
  <c r="A17" i="1"/>
  <c r="D17" i="1"/>
  <c r="D14" i="1"/>
  <c r="A14" i="1"/>
</calcChain>
</file>

<file path=xl/sharedStrings.xml><?xml version="1.0" encoding="utf-8"?>
<sst xmlns="http://schemas.openxmlformats.org/spreadsheetml/2006/main" count="261" uniqueCount="130">
  <si>
    <t>Alumno</t>
  </si>
  <si>
    <t>Clase</t>
  </si>
  <si>
    <t>Orientación</t>
  </si>
  <si>
    <t>Nota</t>
  </si>
  <si>
    <t>Pablo</t>
  </si>
  <si>
    <t>Santiago</t>
  </si>
  <si>
    <t>Raúl</t>
  </si>
  <si>
    <t>Ignacio</t>
  </si>
  <si>
    <t>Manuel</t>
  </si>
  <si>
    <t>Enrique</t>
  </si>
  <si>
    <t>Ramón</t>
  </si>
  <si>
    <t>Pedro</t>
  </si>
  <si>
    <t>Javier</t>
  </si>
  <si>
    <t>C</t>
  </si>
  <si>
    <t>B</t>
  </si>
  <si>
    <t>A</t>
  </si>
  <si>
    <t>Letras</t>
  </si>
  <si>
    <t>Ciencias</t>
  </si>
  <si>
    <t>NOTA MEDIA</t>
  </si>
  <si>
    <t>NOTA MAXIMA</t>
  </si>
  <si>
    <t>NOTA MINIMA</t>
  </si>
  <si>
    <t>ALUMNOS</t>
  </si>
  <si>
    <t>NOTA MEDIA: CIENCIAS</t>
  </si>
  <si>
    <t>NOTA MEDIA: LETRAS</t>
  </si>
  <si>
    <t>NOTA MEDIA: CLASE A</t>
  </si>
  <si>
    <t>NOTA MEDIA: CLASE B</t>
  </si>
  <si>
    <t>NOTA MEDIA: CLASE C</t>
  </si>
  <si>
    <t>ALUMNO</t>
  </si>
  <si>
    <t>CLASE</t>
  </si>
  <si>
    <t>NOTA</t>
  </si>
  <si>
    <t>JAVIER</t>
  </si>
  <si>
    <t>ALUMNOS NOTA MAX O IGUAL A 7</t>
  </si>
  <si>
    <t>Juan</t>
  </si>
  <si>
    <t>Altura</t>
  </si>
  <si>
    <t>Edad</t>
  </si>
  <si>
    <t>Long.Mano</t>
  </si>
  <si>
    <t>Long.Pie</t>
  </si>
  <si>
    <t>Peso</t>
  </si>
  <si>
    <t>Ojos</t>
  </si>
  <si>
    <t>Pelo</t>
  </si>
  <si>
    <t>Rubio</t>
  </si>
  <si>
    <t>Castaño</t>
  </si>
  <si>
    <t>Calvo</t>
  </si>
  <si>
    <t>Azúl</t>
  </si>
  <si>
    <t>Verde</t>
  </si>
  <si>
    <t>Ejercicio 1:</t>
  </si>
  <si>
    <t>Ejercicio 2:</t>
  </si>
  <si>
    <t>Ejercicio 3:</t>
  </si>
  <si>
    <t>Ejercicio 4:</t>
  </si>
  <si>
    <t>Ejercicio 5:</t>
  </si>
  <si>
    <t>Ejercicio 6:</t>
  </si>
  <si>
    <t>Ejercicio 7:</t>
  </si>
  <si>
    <t>Ejercicio 8:</t>
  </si>
  <si>
    <t>Ejercicio 9:</t>
  </si>
  <si>
    <t>Ejercicio 10:</t>
  </si>
  <si>
    <t>Referencia</t>
  </si>
  <si>
    <t>Producto</t>
  </si>
  <si>
    <t>R001</t>
  </si>
  <si>
    <t>Guante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</si>
  <si>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</si>
  <si>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</si>
  <si>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</si>
  <si>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</si>
  <si>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</si>
  <si>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</si>
  <si>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</si>
  <si>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</si>
  <si>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</si>
  <si>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</si>
  <si>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</si>
  <si>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</si>
  <si>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</si>
  <si>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</si>
  <si>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Gafas</t>
  </si>
  <si>
    <t>Gorra</t>
  </si>
  <si>
    <t>Camiseta</t>
  </si>
  <si>
    <t>Sudadera</t>
  </si>
  <si>
    <t>Gorro</t>
  </si>
  <si>
    <t>Calcetines</t>
  </si>
  <si>
    <t>Pantalones</t>
  </si>
  <si>
    <t>Camisa</t>
  </si>
  <si>
    <t>Jersey</t>
  </si>
  <si>
    <t>Pañuelo</t>
  </si>
  <si>
    <t>Chaqueta</t>
  </si>
  <si>
    <t>Falda</t>
  </si>
  <si>
    <t>Pijama</t>
  </si>
  <si>
    <t>Camison</t>
  </si>
  <si>
    <t>Unidades</t>
  </si>
  <si>
    <t>Stock</t>
  </si>
  <si>
    <t>Color</t>
  </si>
  <si>
    <t>Amarillo</t>
  </si>
  <si>
    <t>Azul</t>
  </si>
  <si>
    <t>Blanco</t>
  </si>
  <si>
    <t>Gris</t>
  </si>
  <si>
    <t>Rojo</t>
  </si>
  <si>
    <t>Proveedor</t>
  </si>
  <si>
    <t xml:space="preserve">Falda </t>
  </si>
  <si>
    <t>Ropajes S.L.</t>
  </si>
  <si>
    <t>Ateliere S.A.</t>
  </si>
  <si>
    <t>Departamento</t>
  </si>
  <si>
    <t>Salarios</t>
  </si>
  <si>
    <t>A_dept</t>
  </si>
  <si>
    <t>B_dept</t>
  </si>
  <si>
    <t>C_dept</t>
  </si>
  <si>
    <t>D_dept</t>
  </si>
  <si>
    <t>Bajo</t>
  </si>
  <si>
    <t>Medio</t>
  </si>
  <si>
    <t>Alto</t>
  </si>
  <si>
    <t>Cantidad</t>
  </si>
  <si>
    <t>ID</t>
  </si>
  <si>
    <t>Jornada(horas)</t>
  </si>
  <si>
    <t>Ventas</t>
  </si>
  <si>
    <t>Datos</t>
  </si>
  <si>
    <t>Dept1</t>
  </si>
  <si>
    <t>Dept3</t>
  </si>
  <si>
    <t>Dept6</t>
  </si>
  <si>
    <t>Dept5</t>
  </si>
  <si>
    <t>Dept4</t>
  </si>
  <si>
    <t>Dept2</t>
  </si>
  <si>
    <t>1-</t>
  </si>
  <si>
    <t>2-</t>
  </si>
  <si>
    <t>3-</t>
  </si>
  <si>
    <t>4-</t>
  </si>
  <si>
    <t>5-</t>
  </si>
  <si>
    <t>6-</t>
  </si>
  <si>
    <t>7-</t>
  </si>
  <si>
    <t>8-</t>
  </si>
  <si>
    <t>9-</t>
  </si>
  <si>
    <t>10-</t>
  </si>
  <si>
    <t>11-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</si>
</sst>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7" formatCode="&quot;$&quot;#,##0.00"/>
    <numFmt numFmtId="168" formatCode="#,##0.000\ [$€-1]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u/>
      <sz val="18"/>
      <color theme="1"/>
      <name val="Copperplate Gothic Light"/>
      <family val="2"/>
    </font>
    <font>
      <sz val="11"/>
      <color theme="1"/>
      <name val="Copperplate Gothic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5BDE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16BD4"/>
      </left>
      <right style="thin">
        <color rgb="FFF16BD4"/>
      </right>
      <top style="medium">
        <color rgb="FFF16BD4"/>
      </top>
      <bottom style="thin">
        <color rgb="FFF16BD4"/>
      </bottom>
      <diagonal/>
    </border>
    <border>
      <left style="thin">
        <color rgb="FFF16BD4"/>
      </left>
      <right style="thin">
        <color rgb="FFF16BD4"/>
      </right>
      <top style="medium">
        <color rgb="FFF16BD4"/>
      </top>
      <bottom style="thin">
        <color rgb="FFF16BD4"/>
      </bottom>
      <diagonal/>
    </border>
    <border>
      <left style="thin">
        <color rgb="FFF16BD4"/>
      </left>
      <right style="medium">
        <color rgb="FFF16BD4"/>
      </right>
      <top style="medium">
        <color rgb="FFF16BD4"/>
      </top>
      <bottom style="thin">
        <color rgb="FFF16BD4"/>
      </bottom>
      <diagonal/>
    </border>
    <border>
      <left style="medium">
        <color rgb="FFF16BD4"/>
      </left>
      <right style="thin">
        <color rgb="FFF16BD4"/>
      </right>
      <top style="thin">
        <color rgb="FFF16BD4"/>
      </top>
      <bottom style="thin">
        <color rgb="FFF16BD4"/>
      </bottom>
      <diagonal/>
    </border>
    <border>
      <left style="thin">
        <color rgb="FFF16BD4"/>
      </left>
      <right style="thin">
        <color rgb="FFF16BD4"/>
      </right>
      <top style="thin">
        <color rgb="FFF16BD4"/>
      </top>
      <bottom style="thin">
        <color rgb="FFF16BD4"/>
      </bottom>
      <diagonal/>
    </border>
    <border>
      <left style="thin">
        <color rgb="FFF16BD4"/>
      </left>
      <right style="medium">
        <color rgb="FFF16BD4"/>
      </right>
      <top style="thin">
        <color rgb="FFF16BD4"/>
      </top>
      <bottom style="thin">
        <color rgb="FFF16BD4"/>
      </bottom>
      <diagonal/>
    </border>
    <border>
      <left style="medium">
        <color rgb="FFF16BD4"/>
      </left>
      <right style="thin">
        <color rgb="FFF16BD4"/>
      </right>
      <top style="thin">
        <color rgb="FFF16BD4"/>
      </top>
      <bottom style="medium">
        <color rgb="FFF16BD4"/>
      </bottom>
      <diagonal/>
    </border>
    <border>
      <left style="thin">
        <color rgb="FFF16BD4"/>
      </left>
      <right style="thin">
        <color rgb="FFF16BD4"/>
      </right>
      <top style="thin">
        <color rgb="FFF16BD4"/>
      </top>
      <bottom style="medium">
        <color rgb="FFF16BD4"/>
      </bottom>
      <diagonal/>
    </border>
    <border>
      <left style="thin">
        <color rgb="FFF16BD4"/>
      </left>
      <right style="medium">
        <color rgb="FFF16BD4"/>
      </right>
      <top style="thin">
        <color rgb="FFF16BD4"/>
      </top>
      <bottom style="medium">
        <color rgb="FFF16BD4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2" fontId="0" fillId="0" borderId="5" xfId="0" applyNumberFormat="1" applyBorder="1"/>
    <xf numFmtId="2" fontId="0" fillId="0" borderId="8" xfId="0" applyNumberFormat="1" applyBorder="1"/>
    <xf numFmtId="2" fontId="0" fillId="0" borderId="0" xfId="0" applyNumberForma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2" borderId="30" xfId="0" applyFont="1" applyFill="1" applyBorder="1"/>
    <xf numFmtId="0" fontId="2" fillId="2" borderId="33" xfId="0" applyFont="1" applyFill="1" applyBorder="1"/>
    <xf numFmtId="0" fontId="2" fillId="2" borderId="36" xfId="0" applyFont="1" applyFill="1" applyBorder="1"/>
    <xf numFmtId="0" fontId="2" fillId="3" borderId="0" xfId="0" applyFont="1" applyFill="1"/>
    <xf numFmtId="3" fontId="0" fillId="0" borderId="0" xfId="0" applyNumberFormat="1"/>
    <xf numFmtId="0" fontId="0" fillId="4" borderId="0" xfId="0" applyFill="1"/>
    <xf numFmtId="164" fontId="0" fillId="4" borderId="0" xfId="0" applyNumberFormat="1" applyFill="1"/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8" fontId="0" fillId="0" borderId="0" xfId="0" applyNumberFormat="1"/>
    <xf numFmtId="167" fontId="0" fillId="4" borderId="0" xfId="0" applyNumberFormat="1" applyFill="1"/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168" fontId="0" fillId="0" borderId="0" xfId="0" applyNumberFormat="1" applyBorder="1"/>
    <xf numFmtId="0" fontId="0" fillId="0" borderId="39" xfId="0" applyBorder="1"/>
    <xf numFmtId="0" fontId="0" fillId="5" borderId="4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E2"/>
      <color rgb="FFF16BD4"/>
      <color rgb="FFFA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917A-821C-403C-BC8F-F016BFD3BF7D}">
  <dimension ref="A1:J28"/>
  <sheetViews>
    <sheetView workbookViewId="0">
      <selection activeCell="H26" sqref="H26:J26"/>
    </sheetView>
  </sheetViews>
  <sheetFormatPr baseColWidth="10" defaultRowHeight="15" x14ac:dyDescent="0.25"/>
  <cols>
    <col min="3" max="3" width="13.140625" customWidth="1"/>
    <col min="4" max="4" width="11.85546875" bestFit="1" customWidth="1"/>
  </cols>
  <sheetData>
    <row r="1" spans="1:8" ht="15.75" thickTop="1" x14ac:dyDescent="0.25">
      <c r="A1" s="4" t="s">
        <v>0</v>
      </c>
      <c r="B1" s="5" t="s">
        <v>1</v>
      </c>
      <c r="C1" s="5" t="s">
        <v>2</v>
      </c>
      <c r="D1" s="6" t="s">
        <v>3</v>
      </c>
    </row>
    <row r="2" spans="1:8" x14ac:dyDescent="0.25">
      <c r="A2" s="1" t="s">
        <v>4</v>
      </c>
      <c r="B2" t="s">
        <v>15</v>
      </c>
      <c r="C2" t="s">
        <v>16</v>
      </c>
      <c r="D2" s="8">
        <v>6</v>
      </c>
    </row>
    <row r="3" spans="1:8" x14ac:dyDescent="0.25">
      <c r="A3" s="1" t="s">
        <v>5</v>
      </c>
      <c r="B3" t="s">
        <v>14</v>
      </c>
      <c r="C3" t="s">
        <v>17</v>
      </c>
      <c r="D3" s="8">
        <v>7</v>
      </c>
    </row>
    <row r="4" spans="1:8" x14ac:dyDescent="0.25">
      <c r="A4" s="1" t="s">
        <v>6</v>
      </c>
      <c r="B4" t="s">
        <v>13</v>
      </c>
      <c r="C4" t="s">
        <v>16</v>
      </c>
      <c r="D4" s="8">
        <v>8.5</v>
      </c>
    </row>
    <row r="5" spans="1:8" x14ac:dyDescent="0.25">
      <c r="A5" s="1" t="s">
        <v>7</v>
      </c>
      <c r="B5" t="s">
        <v>15</v>
      </c>
      <c r="C5" t="s">
        <v>16</v>
      </c>
      <c r="D5" s="8">
        <v>6.5</v>
      </c>
    </row>
    <row r="6" spans="1:8" x14ac:dyDescent="0.25">
      <c r="A6" s="1" t="s">
        <v>8</v>
      </c>
      <c r="B6" t="s">
        <v>15</v>
      </c>
      <c r="C6" t="s">
        <v>17</v>
      </c>
      <c r="D6" s="8">
        <v>9.5</v>
      </c>
    </row>
    <row r="7" spans="1:8" x14ac:dyDescent="0.25">
      <c r="A7" s="1" t="s">
        <v>9</v>
      </c>
      <c r="B7" t="s">
        <v>14</v>
      </c>
      <c r="C7" t="s">
        <v>17</v>
      </c>
      <c r="D7" s="8">
        <v>8</v>
      </c>
    </row>
    <row r="8" spans="1:8" x14ac:dyDescent="0.25">
      <c r="A8" s="1" t="s">
        <v>10</v>
      </c>
      <c r="B8" t="s">
        <v>14</v>
      </c>
      <c r="C8" t="s">
        <v>16</v>
      </c>
      <c r="D8" s="8">
        <v>7.5</v>
      </c>
    </row>
    <row r="9" spans="1:8" x14ac:dyDescent="0.25">
      <c r="A9" s="1" t="s">
        <v>11</v>
      </c>
      <c r="B9" t="s">
        <v>13</v>
      </c>
      <c r="C9" t="s">
        <v>17</v>
      </c>
      <c r="D9" s="8">
        <v>6</v>
      </c>
    </row>
    <row r="10" spans="1:8" ht="15.75" thickBot="1" x14ac:dyDescent="0.3">
      <c r="A10" s="2" t="s">
        <v>12</v>
      </c>
      <c r="B10" s="3" t="s">
        <v>13</v>
      </c>
      <c r="C10" s="3" t="s">
        <v>16</v>
      </c>
      <c r="D10" s="9">
        <v>5</v>
      </c>
    </row>
    <row r="11" spans="1:8" ht="15.75" thickTop="1" x14ac:dyDescent="0.25"/>
    <row r="12" spans="1:8" ht="15.75" thickBot="1" x14ac:dyDescent="0.3"/>
    <row r="13" spans="1:8" ht="15.75" thickTop="1" x14ac:dyDescent="0.25">
      <c r="A13" s="31" t="s">
        <v>18</v>
      </c>
      <c r="B13" s="32"/>
      <c r="C13" s="10"/>
      <c r="D13" s="34" t="s">
        <v>19</v>
      </c>
      <c r="E13" s="35"/>
      <c r="G13" s="31" t="s">
        <v>22</v>
      </c>
      <c r="H13" s="32"/>
    </row>
    <row r="14" spans="1:8" ht="15.75" thickBot="1" x14ac:dyDescent="0.3">
      <c r="A14" s="27">
        <f>AVERAGE(D2:D10)</f>
        <v>7.1111111111111107</v>
      </c>
      <c r="B14" s="33"/>
      <c r="D14" s="27">
        <f>MAX(D2:D10)</f>
        <v>9.5</v>
      </c>
      <c r="E14" s="33"/>
      <c r="G14" s="27">
        <f>AVERAGEIF(C2:C10,"Ciencias",D2:D10)</f>
        <v>7.625</v>
      </c>
      <c r="H14" s="28"/>
    </row>
    <row r="15" spans="1:8" ht="16.5" thickTop="1" thickBot="1" x14ac:dyDescent="0.3"/>
    <row r="16" spans="1:8" ht="15.75" thickTop="1" x14ac:dyDescent="0.25">
      <c r="A16" s="31" t="s">
        <v>21</v>
      </c>
      <c r="B16" s="32"/>
      <c r="D16" s="31" t="s">
        <v>20</v>
      </c>
      <c r="E16" s="32"/>
      <c r="G16" s="31" t="s">
        <v>23</v>
      </c>
      <c r="H16" s="32"/>
    </row>
    <row r="17" spans="1:10" ht="15.75" thickBot="1" x14ac:dyDescent="0.3">
      <c r="A17" s="36">
        <f>COUNTA(A2:A10)</f>
        <v>9</v>
      </c>
      <c r="B17" s="33"/>
      <c r="D17" s="27">
        <f>MIN(D2:D10)</f>
        <v>5</v>
      </c>
      <c r="E17" s="33"/>
      <c r="G17" s="27">
        <f>AVERAGEIF(C2:C10,"Letras",D2:D10)</f>
        <v>6.7</v>
      </c>
      <c r="H17" s="28"/>
    </row>
    <row r="18" spans="1:10" ht="15.75" thickTop="1" x14ac:dyDescent="0.25"/>
    <row r="20" spans="1:10" ht="15.75" thickBot="1" x14ac:dyDescent="0.3"/>
    <row r="21" spans="1:10" ht="15.75" thickTop="1" x14ac:dyDescent="0.25">
      <c r="A21" s="31" t="s">
        <v>24</v>
      </c>
      <c r="B21" s="32"/>
      <c r="D21" s="31" t="s">
        <v>25</v>
      </c>
      <c r="E21" s="32"/>
      <c r="G21" s="31" t="s">
        <v>26</v>
      </c>
      <c r="H21" s="32"/>
    </row>
    <row r="22" spans="1:10" ht="15.75" thickBot="1" x14ac:dyDescent="0.3">
      <c r="A22" s="27">
        <f>AVERAGEIF(B2:B10,"A",D2:D10)</f>
        <v>7.333333333333333</v>
      </c>
      <c r="B22" s="28"/>
      <c r="D22" s="29">
        <f>AVERAGEIF(B2:B10,"B",D2:D10)</f>
        <v>7.5</v>
      </c>
      <c r="E22" s="30"/>
      <c r="F22" s="10"/>
      <c r="G22" s="27">
        <f>AVERAGEIF(B2:B10,"C",D2:D10)</f>
        <v>6.5</v>
      </c>
      <c r="H22" s="28"/>
    </row>
    <row r="23" spans="1:10" ht="15.75" thickTop="1" x14ac:dyDescent="0.25">
      <c r="D23" s="7"/>
      <c r="E23" s="7"/>
      <c r="G23" s="7"/>
      <c r="H23" s="7"/>
    </row>
    <row r="25" spans="1:10" ht="15.75" thickBot="1" x14ac:dyDescent="0.3"/>
    <row r="26" spans="1:10" ht="15.75" thickTop="1" x14ac:dyDescent="0.25">
      <c r="A26" s="44" t="s">
        <v>27</v>
      </c>
      <c r="B26" s="41"/>
      <c r="C26" s="41" t="s">
        <v>28</v>
      </c>
      <c r="D26" s="41"/>
      <c r="E26" s="41" t="s">
        <v>29</v>
      </c>
      <c r="F26" s="42"/>
      <c r="H26" s="31" t="s">
        <v>31</v>
      </c>
      <c r="I26" s="37"/>
      <c r="J26" s="32"/>
    </row>
    <row r="27" spans="1:10" ht="15.75" thickBot="1" x14ac:dyDescent="0.3">
      <c r="A27" s="39" t="s">
        <v>30</v>
      </c>
      <c r="B27" s="40"/>
      <c r="C27" s="40" t="str">
        <f>VLOOKUP(A27,A1:D10,2,FALSE)</f>
        <v>C</v>
      </c>
      <c r="D27" s="40"/>
      <c r="E27" s="43">
        <f>VLOOKUP(A27,A1:D10,4,FALSE)</f>
        <v>5</v>
      </c>
      <c r="F27" s="30"/>
      <c r="H27" s="36">
        <f>COUNTIF(D2:D10,"&gt;=7")</f>
        <v>5</v>
      </c>
      <c r="I27" s="38"/>
      <c r="J27" s="33"/>
    </row>
    <row r="28" spans="1:10" ht="15.75" thickTop="1" x14ac:dyDescent="0.25"/>
  </sheetData>
  <mergeCells count="26">
    <mergeCell ref="A27:B27"/>
    <mergeCell ref="C26:D26"/>
    <mergeCell ref="C27:D27"/>
    <mergeCell ref="E26:F26"/>
    <mergeCell ref="E27:F27"/>
    <mergeCell ref="A26:B26"/>
    <mergeCell ref="H26:J26"/>
    <mergeCell ref="H27:J27"/>
    <mergeCell ref="G22:H22"/>
    <mergeCell ref="D21:E21"/>
    <mergeCell ref="G21:H21"/>
    <mergeCell ref="G13:H13"/>
    <mergeCell ref="G14:H14"/>
    <mergeCell ref="G16:H16"/>
    <mergeCell ref="G17:H17"/>
    <mergeCell ref="A21:B21"/>
    <mergeCell ref="A22:B22"/>
    <mergeCell ref="D22:E22"/>
    <mergeCell ref="A13:B13"/>
    <mergeCell ref="A14:B14"/>
    <mergeCell ref="D13:E13"/>
    <mergeCell ref="D14:E14"/>
    <mergeCell ref="D16:E16"/>
    <mergeCell ref="D17:E17"/>
    <mergeCell ref="A16:B16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090A-C01D-4608-819D-95E1F6C134EC}">
  <dimension ref="A1:D19"/>
  <sheetViews>
    <sheetView workbookViewId="0">
      <selection activeCell="G22" sqref="G22"/>
    </sheetView>
  </sheetViews>
  <sheetFormatPr baseColWidth="10" defaultRowHeight="15" x14ac:dyDescent="0.25"/>
  <sheetData>
    <row r="1" spans="1:4" x14ac:dyDescent="0.25">
      <c r="A1" s="11"/>
      <c r="B1" s="12" t="s">
        <v>32</v>
      </c>
      <c r="C1" s="12" t="s">
        <v>4</v>
      </c>
      <c r="D1" s="13" t="s">
        <v>12</v>
      </c>
    </row>
    <row r="2" spans="1:4" x14ac:dyDescent="0.25">
      <c r="A2" s="14" t="s">
        <v>33</v>
      </c>
      <c r="B2" s="15">
        <v>187</v>
      </c>
      <c r="C2" s="15">
        <v>167</v>
      </c>
      <c r="D2" s="16">
        <v>198</v>
      </c>
    </row>
    <row r="3" spans="1:4" x14ac:dyDescent="0.25">
      <c r="A3" s="14" t="s">
        <v>34</v>
      </c>
      <c r="B3" s="15">
        <v>30</v>
      </c>
      <c r="C3" s="15">
        <v>56</v>
      </c>
      <c r="D3" s="16">
        <v>39</v>
      </c>
    </row>
    <row r="4" spans="1:4" x14ac:dyDescent="0.25">
      <c r="A4" s="14" t="s">
        <v>35</v>
      </c>
      <c r="B4" s="15">
        <v>35</v>
      </c>
      <c r="C4" s="15">
        <v>40</v>
      </c>
      <c r="D4" s="16">
        <v>45</v>
      </c>
    </row>
    <row r="5" spans="1:4" x14ac:dyDescent="0.25">
      <c r="A5" s="14" t="s">
        <v>36</v>
      </c>
      <c r="B5" s="15">
        <v>40</v>
      </c>
      <c r="C5" s="15">
        <v>47</v>
      </c>
      <c r="D5" s="16">
        <v>43</v>
      </c>
    </row>
    <row r="6" spans="1:4" x14ac:dyDescent="0.25">
      <c r="A6" s="14" t="s">
        <v>37</v>
      </c>
      <c r="B6" s="15">
        <v>87</v>
      </c>
      <c r="C6" s="15">
        <v>69</v>
      </c>
      <c r="D6" s="16">
        <v>99</v>
      </c>
    </row>
    <row r="7" spans="1:4" x14ac:dyDescent="0.25">
      <c r="A7" s="14" t="s">
        <v>38</v>
      </c>
      <c r="B7" s="15" t="s">
        <v>44</v>
      </c>
      <c r="C7" s="15" t="s">
        <v>44</v>
      </c>
      <c r="D7" s="16" t="s">
        <v>43</v>
      </c>
    </row>
    <row r="8" spans="1:4" ht="15.75" thickBot="1" x14ac:dyDescent="0.3">
      <c r="A8" s="17" t="s">
        <v>39</v>
      </c>
      <c r="B8" s="18" t="s">
        <v>40</v>
      </c>
      <c r="C8" s="18" t="s">
        <v>41</v>
      </c>
      <c r="D8" s="19" t="s">
        <v>42</v>
      </c>
    </row>
    <row r="9" spans="1:4" ht="15.75" thickBot="1" x14ac:dyDescent="0.3"/>
    <row r="10" spans="1:4" x14ac:dyDescent="0.25">
      <c r="A10" s="20" t="s">
        <v>45</v>
      </c>
      <c r="B10" s="49">
        <f>IF(B2&gt;180,C2,D2)</f>
        <v>167</v>
      </c>
      <c r="C10" s="50"/>
    </row>
    <row r="11" spans="1:4" x14ac:dyDescent="0.25">
      <c r="A11" s="21" t="s">
        <v>46</v>
      </c>
      <c r="B11" s="45" t="str">
        <f>IF(B8="Castaño","Castaño","Otro")</f>
        <v>Otro</v>
      </c>
      <c r="C11" s="46"/>
    </row>
    <row r="12" spans="1:4" x14ac:dyDescent="0.25">
      <c r="A12" s="21" t="s">
        <v>47</v>
      </c>
      <c r="B12" s="45" t="str">
        <f>IF(B6&gt;C6,B7,C7)</f>
        <v>Verde</v>
      </c>
      <c r="C12" s="46"/>
    </row>
    <row r="13" spans="1:4" x14ac:dyDescent="0.25">
      <c r="A13" s="21" t="s">
        <v>48</v>
      </c>
      <c r="B13" s="45">
        <f>IF(D3&gt;B3,SUM(D3,B3),AVERAGE(D3,B3))</f>
        <v>69</v>
      </c>
      <c r="C13" s="46"/>
    </row>
    <row r="14" spans="1:4" x14ac:dyDescent="0.25">
      <c r="A14" s="21" t="s">
        <v>49</v>
      </c>
      <c r="B14" s="45" t="str">
        <f>IF(OR(B8="Rubio",C8="Rubio"),"OK","NO OK")</f>
        <v>OK</v>
      </c>
      <c r="C14" s="46"/>
    </row>
    <row r="15" spans="1:4" x14ac:dyDescent="0.25">
      <c r="A15" s="21" t="s">
        <v>50</v>
      </c>
      <c r="B15" s="45">
        <f>IF(C5&gt;C4,C2,C7)</f>
        <v>167</v>
      </c>
      <c r="C15" s="46"/>
    </row>
    <row r="16" spans="1:4" x14ac:dyDescent="0.25">
      <c r="A16" s="21" t="s">
        <v>51</v>
      </c>
      <c r="B16" s="45" t="str">
        <f>IF(AND(B7="Verde",C7="Verde"),"Verde",D7)</f>
        <v>Verde</v>
      </c>
      <c r="C16" s="46"/>
    </row>
    <row r="17" spans="1:3" x14ac:dyDescent="0.25">
      <c r="A17" s="21" t="s">
        <v>52</v>
      </c>
      <c r="B17" s="45" t="str">
        <f>IF(OR(B6:D6&gt;100),"Más de 100","Menos de 100")</f>
        <v>Menos de 100</v>
      </c>
      <c r="C17" s="46"/>
    </row>
    <row r="18" spans="1:3" x14ac:dyDescent="0.25">
      <c r="A18" s="21" t="s">
        <v>53</v>
      </c>
      <c r="B18" s="45" t="str">
        <f>IF(AND(B2&gt;180,C2&gt;160),"Altos","No clasificados")</f>
        <v>Altos</v>
      </c>
      <c r="C18" s="46"/>
    </row>
    <row r="19" spans="1:3" ht="15.75" thickBot="1" x14ac:dyDescent="0.3">
      <c r="A19" s="22" t="s">
        <v>54</v>
      </c>
      <c r="B19" s="47" t="str">
        <f>IF(OR(B2&gt;180,C2&lt;180),"Juan más alto","Juan más bajo")</f>
        <v>Juan más alto</v>
      </c>
      <c r="C19" s="48"/>
    </row>
  </sheetData>
  <mergeCells count="10">
    <mergeCell ref="B17:C17"/>
    <mergeCell ref="B19:C19"/>
    <mergeCell ref="B10:C10"/>
    <mergeCell ref="B11:C11"/>
    <mergeCell ref="B12:C12"/>
    <mergeCell ref="B13:C13"/>
    <mergeCell ref="B14:C14"/>
    <mergeCell ref="B15:C15"/>
    <mergeCell ref="B16:C16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771B-AA58-4375-BA22-55E54BAB2A7E}">
  <dimension ref="A1:N52"/>
  <sheetViews>
    <sheetView tabSelected="1" workbookViewId="0">
      <selection activeCell="G50" sqref="G50"/>
    </sheetView>
  </sheetViews>
  <sheetFormatPr baseColWidth="10" defaultRowHeight="15" x14ac:dyDescent="0.25"/>
  <cols>
    <col min="1" max="1" width="13.7109375" customWidth="1"/>
    <col min="3" max="3" width="13.85546875" customWidth="1"/>
    <col min="4" max="4" width="14.28515625" customWidth="1"/>
    <col min="10" max="10" width="11.7109375" customWidth="1"/>
    <col min="13" max="13" width="15.140625" customWidth="1"/>
  </cols>
  <sheetData>
    <row r="1" spans="1:14" x14ac:dyDescent="0.25">
      <c r="A1" s="23" t="s">
        <v>55</v>
      </c>
      <c r="B1" s="23" t="s">
        <v>56</v>
      </c>
      <c r="D1" s="23" t="s">
        <v>55</v>
      </c>
      <c r="E1" s="23" t="s">
        <v>87</v>
      </c>
      <c r="F1" s="23" t="s">
        <v>88</v>
      </c>
      <c r="G1" s="23" t="s">
        <v>89</v>
      </c>
      <c r="I1" s="23" t="s">
        <v>56</v>
      </c>
      <c r="J1" s="23" t="s">
        <v>95</v>
      </c>
      <c r="L1" s="23" t="s">
        <v>55</v>
      </c>
      <c r="M1" s="23" t="s">
        <v>99</v>
      </c>
      <c r="N1" s="23" t="s">
        <v>100</v>
      </c>
    </row>
    <row r="2" spans="1:14" x14ac:dyDescent="0.25">
      <c r="A2" t="s">
        <v>57</v>
      </c>
      <c r="B2" t="s">
        <v>58</v>
      </c>
      <c r="D2" t="s">
        <v>60</v>
      </c>
      <c r="E2">
        <v>300</v>
      </c>
      <c r="F2" s="25" t="str">
        <f>VLOOKUP(E2,D21:E30,2,FALSE)</f>
        <v>Bajo</v>
      </c>
      <c r="G2" t="s">
        <v>90</v>
      </c>
      <c r="I2" t="s">
        <v>78</v>
      </c>
      <c r="J2" t="s">
        <v>97</v>
      </c>
      <c r="L2" t="s">
        <v>57</v>
      </c>
      <c r="M2" t="s">
        <v>101</v>
      </c>
      <c r="N2" s="26">
        <f>VLOOKUP(M2,A21:B24,2,FALSE)</f>
        <v>100000</v>
      </c>
    </row>
    <row r="3" spans="1:14" x14ac:dyDescent="0.25">
      <c r="A3" t="s">
        <v>59</v>
      </c>
      <c r="B3" t="s">
        <v>73</v>
      </c>
      <c r="D3" t="s">
        <v>67</v>
      </c>
      <c r="E3">
        <v>500</v>
      </c>
      <c r="F3" s="25" t="str">
        <f>VLOOKUP(E3,D21:E30,2,FALSE)</f>
        <v>Medio</v>
      </c>
      <c r="G3" t="s">
        <v>90</v>
      </c>
      <c r="I3" t="s">
        <v>80</v>
      </c>
      <c r="J3" t="s">
        <v>98</v>
      </c>
      <c r="L3" t="s">
        <v>59</v>
      </c>
      <c r="M3" t="s">
        <v>102</v>
      </c>
      <c r="N3" s="26">
        <f>VLOOKUP(M3,A21:B24,2,FALSE)</f>
        <v>50000</v>
      </c>
    </row>
    <row r="4" spans="1:14" x14ac:dyDescent="0.25">
      <c r="A4" t="s">
        <v>60</v>
      </c>
      <c r="B4" t="s">
        <v>74</v>
      </c>
      <c r="D4" t="s">
        <v>69</v>
      </c>
      <c r="E4">
        <v>600</v>
      </c>
      <c r="F4" s="25" t="str">
        <f>VLOOKUP(E4,D21:E30,2,FALSE)</f>
        <v>Medio</v>
      </c>
      <c r="G4" t="s">
        <v>91</v>
      </c>
      <c r="I4" t="s">
        <v>75</v>
      </c>
      <c r="J4" t="s">
        <v>97</v>
      </c>
      <c r="L4" t="s">
        <v>60</v>
      </c>
      <c r="M4" t="s">
        <v>103</v>
      </c>
      <c r="N4" s="26">
        <f>VLOOKUP(M4,A21:B24,2,FALSE)</f>
        <v>75000</v>
      </c>
    </row>
    <row r="5" spans="1:14" x14ac:dyDescent="0.25">
      <c r="A5" t="s">
        <v>61</v>
      </c>
      <c r="B5" t="s">
        <v>75</v>
      </c>
      <c r="D5" t="s">
        <v>61</v>
      </c>
      <c r="E5">
        <v>500</v>
      </c>
      <c r="F5" s="25" t="str">
        <f>VLOOKUP(E5,D21:E30,2,FALSE)</f>
        <v>Medio</v>
      </c>
      <c r="G5" t="s">
        <v>92</v>
      </c>
      <c r="I5" t="s">
        <v>86</v>
      </c>
      <c r="J5" t="s">
        <v>98</v>
      </c>
      <c r="L5" t="s">
        <v>61</v>
      </c>
      <c r="M5" t="s">
        <v>104</v>
      </c>
      <c r="N5" s="57">
        <f>VLOOKUP(M5,A21:B24,2,FALSE)</f>
        <v>20000</v>
      </c>
    </row>
    <row r="6" spans="1:14" x14ac:dyDescent="0.25">
      <c r="A6" t="s">
        <v>62</v>
      </c>
      <c r="B6" t="s">
        <v>76</v>
      </c>
      <c r="D6" t="s">
        <v>71</v>
      </c>
      <c r="E6">
        <v>500</v>
      </c>
      <c r="F6" s="25" t="str">
        <f>VLOOKUP(E6,D21:E30,2,FALSE)</f>
        <v>Medio</v>
      </c>
      <c r="G6" t="s">
        <v>92</v>
      </c>
      <c r="I6" t="s">
        <v>83</v>
      </c>
      <c r="J6" t="s">
        <v>98</v>
      </c>
      <c r="L6" t="s">
        <v>62</v>
      </c>
      <c r="M6" t="s">
        <v>101</v>
      </c>
      <c r="N6" s="26">
        <f>VLOOKUP(M6,A21:B24,2,FALSE)</f>
        <v>100000</v>
      </c>
    </row>
    <row r="7" spans="1:14" x14ac:dyDescent="0.25">
      <c r="A7" t="s">
        <v>63</v>
      </c>
      <c r="B7" t="s">
        <v>77</v>
      </c>
      <c r="D7" t="s">
        <v>62</v>
      </c>
      <c r="E7">
        <v>600</v>
      </c>
      <c r="F7" s="25" t="str">
        <f>VLOOKUP(E7,D21:E30,2,FALSE)</f>
        <v>Medio</v>
      </c>
      <c r="G7" t="s">
        <v>93</v>
      </c>
      <c r="I7" t="s">
        <v>96</v>
      </c>
      <c r="J7" t="s">
        <v>98</v>
      </c>
      <c r="L7" t="s">
        <v>63</v>
      </c>
      <c r="M7" t="s">
        <v>102</v>
      </c>
      <c r="N7" s="26">
        <f>VLOOKUP(M7,A21:B24,2,FALSE)</f>
        <v>50000</v>
      </c>
    </row>
    <row r="8" spans="1:14" x14ac:dyDescent="0.25">
      <c r="A8" t="s">
        <v>64</v>
      </c>
      <c r="B8" t="s">
        <v>78</v>
      </c>
      <c r="D8" t="s">
        <v>65</v>
      </c>
      <c r="E8">
        <v>1000</v>
      </c>
      <c r="F8" s="25" t="str">
        <f>VLOOKUP(E8,D21:E30,2,FALSE)</f>
        <v>Alto</v>
      </c>
      <c r="G8" t="s">
        <v>93</v>
      </c>
      <c r="I8" t="s">
        <v>73</v>
      </c>
      <c r="J8" t="s">
        <v>97</v>
      </c>
      <c r="L8" t="s">
        <v>64</v>
      </c>
      <c r="M8" t="s">
        <v>101</v>
      </c>
      <c r="N8" s="26">
        <f>VLOOKUP(M8,A21:B24,2,FALSE)</f>
        <v>100000</v>
      </c>
    </row>
    <row r="9" spans="1:14" x14ac:dyDescent="0.25">
      <c r="A9" t="s">
        <v>65</v>
      </c>
      <c r="B9" t="s">
        <v>79</v>
      </c>
      <c r="D9" t="s">
        <v>57</v>
      </c>
      <c r="E9">
        <v>900</v>
      </c>
      <c r="F9" s="25" t="str">
        <f>VLOOKUP(E9,D21:E30,2,FALSE)</f>
        <v>Alto</v>
      </c>
      <c r="G9" t="s">
        <v>94</v>
      </c>
      <c r="I9" t="s">
        <v>74</v>
      </c>
      <c r="J9" t="s">
        <v>97</v>
      </c>
      <c r="L9" t="s">
        <v>65</v>
      </c>
      <c r="M9" t="s">
        <v>101</v>
      </c>
      <c r="N9" s="26">
        <f>VLOOKUP(M9,A21:B24,2,FALSE)</f>
        <v>100000</v>
      </c>
    </row>
    <row r="10" spans="1:14" x14ac:dyDescent="0.25">
      <c r="A10" t="s">
        <v>66</v>
      </c>
      <c r="B10" t="s">
        <v>80</v>
      </c>
      <c r="D10" t="s">
        <v>63</v>
      </c>
      <c r="E10">
        <v>800</v>
      </c>
      <c r="F10" s="25" t="str">
        <f>VLOOKUP(E10,D21:E30,2,FALSE)</f>
        <v>Alto</v>
      </c>
      <c r="G10" t="s">
        <v>94</v>
      </c>
      <c r="I10" t="s">
        <v>77</v>
      </c>
      <c r="J10" t="s">
        <v>97</v>
      </c>
      <c r="L10" t="s">
        <v>66</v>
      </c>
      <c r="M10" t="s">
        <v>103</v>
      </c>
      <c r="N10" s="26">
        <f>VLOOKUP(M10,A21:B24,2,FALSE)</f>
        <v>75000</v>
      </c>
    </row>
    <row r="11" spans="1:14" x14ac:dyDescent="0.25">
      <c r="A11" t="s">
        <v>67</v>
      </c>
      <c r="B11" t="s">
        <v>81</v>
      </c>
      <c r="D11" t="s">
        <v>66</v>
      </c>
      <c r="E11">
        <v>700</v>
      </c>
      <c r="F11" s="25" t="str">
        <f>VLOOKUP(E11,D21:E30,2,FALSE)</f>
        <v>Medio</v>
      </c>
      <c r="G11" t="s">
        <v>94</v>
      </c>
      <c r="I11" t="s">
        <v>58</v>
      </c>
      <c r="J11" t="s">
        <v>97</v>
      </c>
      <c r="L11" t="s">
        <v>67</v>
      </c>
      <c r="M11" t="s">
        <v>104</v>
      </c>
      <c r="N11" s="26">
        <f>VLOOKUP(M11,A21:B24,2,FALSE)</f>
        <v>20000</v>
      </c>
    </row>
    <row r="12" spans="1:14" x14ac:dyDescent="0.25">
      <c r="A12" t="s">
        <v>68</v>
      </c>
      <c r="B12" t="s">
        <v>82</v>
      </c>
      <c r="D12" t="s">
        <v>70</v>
      </c>
      <c r="E12">
        <v>100</v>
      </c>
      <c r="F12" s="25" t="str">
        <f>VLOOKUP(E12,D21:E30,2,FALSE)</f>
        <v>Bajo</v>
      </c>
      <c r="G12" t="s">
        <v>94</v>
      </c>
      <c r="I12" t="s">
        <v>81</v>
      </c>
      <c r="J12" t="s">
        <v>98</v>
      </c>
      <c r="L12" t="s">
        <v>68</v>
      </c>
      <c r="M12" t="s">
        <v>104</v>
      </c>
      <c r="N12" s="26">
        <f>VLOOKUP(M12,A21:B24,2,FALSE)</f>
        <v>20000</v>
      </c>
    </row>
    <row r="13" spans="1:14" x14ac:dyDescent="0.25">
      <c r="A13" t="s">
        <v>69</v>
      </c>
      <c r="B13" t="s">
        <v>83</v>
      </c>
      <c r="D13" t="s">
        <v>59</v>
      </c>
      <c r="E13">
        <v>100</v>
      </c>
      <c r="F13" s="25" t="str">
        <f>VLOOKUP(E13,D21:E30,2,FALSE)</f>
        <v>Bajo</v>
      </c>
      <c r="G13" t="s">
        <v>44</v>
      </c>
      <c r="I13" t="s">
        <v>79</v>
      </c>
      <c r="J13" t="s">
        <v>97</v>
      </c>
      <c r="L13" t="s">
        <v>69</v>
      </c>
      <c r="M13" t="s">
        <v>103</v>
      </c>
      <c r="N13" s="26">
        <f>VLOOKUP(M13,A21:B24,2,FALSE)</f>
        <v>75000</v>
      </c>
    </row>
    <row r="14" spans="1:14" x14ac:dyDescent="0.25">
      <c r="A14" t="s">
        <v>70</v>
      </c>
      <c r="B14" t="s">
        <v>84</v>
      </c>
      <c r="D14" t="s">
        <v>64</v>
      </c>
      <c r="E14">
        <v>800</v>
      </c>
      <c r="F14" s="25" t="str">
        <f>VLOOKUP(E14,D21:E30,2,FALSE)</f>
        <v>Alto</v>
      </c>
      <c r="G14" t="s">
        <v>44</v>
      </c>
      <c r="I14" t="s">
        <v>82</v>
      </c>
      <c r="J14" t="s">
        <v>98</v>
      </c>
      <c r="L14" t="s">
        <v>70</v>
      </c>
      <c r="M14" t="s">
        <v>102</v>
      </c>
      <c r="N14" s="26">
        <f>VLOOKUP(M14,A21:B24,2,FALSE)</f>
        <v>50000</v>
      </c>
    </row>
    <row r="15" spans="1:14" x14ac:dyDescent="0.25">
      <c r="A15" t="s">
        <v>71</v>
      </c>
      <c r="B15" t="s">
        <v>85</v>
      </c>
      <c r="D15" t="s">
        <v>68</v>
      </c>
      <c r="E15">
        <v>700</v>
      </c>
      <c r="F15" s="25" t="str">
        <f>VLOOKUP(E15,D21:E30,2,FALSE)</f>
        <v>Medio</v>
      </c>
      <c r="G15" t="s">
        <v>44</v>
      </c>
      <c r="I15" t="s">
        <v>85</v>
      </c>
      <c r="J15" t="s">
        <v>98</v>
      </c>
      <c r="L15" t="s">
        <v>71</v>
      </c>
      <c r="M15" t="s">
        <v>102</v>
      </c>
      <c r="N15" s="26">
        <f>VLOOKUP(M15,A21:B24,2,FALSE)</f>
        <v>50000</v>
      </c>
    </row>
    <row r="16" spans="1:14" x14ac:dyDescent="0.25">
      <c r="A16" t="s">
        <v>72</v>
      </c>
      <c r="B16" t="s">
        <v>86</v>
      </c>
      <c r="D16" t="s">
        <v>72</v>
      </c>
      <c r="E16">
        <v>700</v>
      </c>
      <c r="F16" s="25" t="str">
        <f>VLOOKUP(E16,D21:E30,2,FALSE)</f>
        <v>Medio</v>
      </c>
      <c r="G16" t="s">
        <v>44</v>
      </c>
      <c r="I16" t="s">
        <v>76</v>
      </c>
      <c r="J16" t="s">
        <v>97</v>
      </c>
      <c r="L16" t="s">
        <v>72</v>
      </c>
      <c r="M16" t="s">
        <v>101</v>
      </c>
      <c r="N16" s="26">
        <f>VLOOKUP(M16,A21:B24,2,FALSE)</f>
        <v>100000</v>
      </c>
    </row>
    <row r="20" spans="1:13" x14ac:dyDescent="0.25">
      <c r="A20" s="23" t="s">
        <v>99</v>
      </c>
      <c r="B20" s="23" t="s">
        <v>100</v>
      </c>
      <c r="D20" s="23" t="s">
        <v>108</v>
      </c>
      <c r="E20" s="23" t="s">
        <v>88</v>
      </c>
      <c r="G20" s="23" t="s">
        <v>55</v>
      </c>
      <c r="H20" s="23" t="s">
        <v>56</v>
      </c>
      <c r="I20" s="23" t="s">
        <v>87</v>
      </c>
      <c r="J20" s="23" t="s">
        <v>88</v>
      </c>
      <c r="K20" s="23" t="s">
        <v>89</v>
      </c>
      <c r="L20" s="23" t="s">
        <v>95</v>
      </c>
      <c r="M20" s="23" t="s">
        <v>100</v>
      </c>
    </row>
    <row r="21" spans="1:13" x14ac:dyDescent="0.25">
      <c r="A21" t="s">
        <v>101</v>
      </c>
      <c r="B21" s="24">
        <v>100000</v>
      </c>
      <c r="D21">
        <v>100</v>
      </c>
      <c r="E21" t="s">
        <v>105</v>
      </c>
      <c r="G21" t="s">
        <v>59</v>
      </c>
      <c r="H21" t="str">
        <f>VLOOKUP(G21,A2:B16,2,FALSE)</f>
        <v>Gafas</v>
      </c>
      <c r="I21">
        <f>VLOOKUP(G21,D2:G16,2,FALSE)</f>
        <v>100</v>
      </c>
      <c r="J21" t="str">
        <f>VLOOKUP(G21,D2:G16,3,FALSE)</f>
        <v>Bajo</v>
      </c>
      <c r="K21" t="str">
        <f>VLOOKUP(G21,D2:G16,4,FALSE)</f>
        <v>Verde</v>
      </c>
      <c r="L21" t="str">
        <f>VLOOKUP(H21,I2:J16,2,FALSE)</f>
        <v>Ropajes S.L.</v>
      </c>
      <c r="M21" s="51">
        <f>VLOOKUP(G21,L2:N16,3,FALSE)</f>
        <v>50000</v>
      </c>
    </row>
    <row r="22" spans="1:13" x14ac:dyDescent="0.25">
      <c r="A22" t="s">
        <v>102</v>
      </c>
      <c r="B22" s="24">
        <v>50000</v>
      </c>
      <c r="D22">
        <v>200</v>
      </c>
      <c r="E22" t="s">
        <v>105</v>
      </c>
      <c r="G22" t="s">
        <v>69</v>
      </c>
      <c r="H22" t="str">
        <f>VLOOKUP(G22,A2:B16,2,FALSE)</f>
        <v>Chaqueta</v>
      </c>
      <c r="I22">
        <f>VLOOKUP(G22,D2:G16,2,FALSE)</f>
        <v>600</v>
      </c>
      <c r="J22" t="str">
        <f>VLOOKUP(G22,D2:G16,3,FALSE)</f>
        <v>Medio</v>
      </c>
      <c r="K22" t="str">
        <f>VLOOKUP(G22,D2:G16,4,FALSE)</f>
        <v>Azul</v>
      </c>
      <c r="L22" t="str">
        <f>VLOOKUP(H22,I2:J16,2,FALSE)</f>
        <v>Ateliere S.A.</v>
      </c>
      <c r="M22" s="51">
        <f>VLOOKUP(G22,L2:N16,3,FALSE)</f>
        <v>75000</v>
      </c>
    </row>
    <row r="23" spans="1:13" x14ac:dyDescent="0.25">
      <c r="A23" t="s">
        <v>103</v>
      </c>
      <c r="B23" s="24">
        <v>75000</v>
      </c>
      <c r="D23">
        <v>300</v>
      </c>
      <c r="E23" t="s">
        <v>105</v>
      </c>
    </row>
    <row r="24" spans="1:13" x14ac:dyDescent="0.25">
      <c r="A24" t="s">
        <v>104</v>
      </c>
      <c r="B24" s="24">
        <v>20000</v>
      </c>
      <c r="D24">
        <v>400</v>
      </c>
      <c r="E24" t="s">
        <v>106</v>
      </c>
    </row>
    <row r="25" spans="1:13" x14ac:dyDescent="0.25">
      <c r="D25">
        <v>500</v>
      </c>
      <c r="E25" t="s">
        <v>106</v>
      </c>
    </row>
    <row r="26" spans="1:13" x14ac:dyDescent="0.25">
      <c r="D26">
        <v>600</v>
      </c>
      <c r="E26" t="s">
        <v>106</v>
      </c>
    </row>
    <row r="27" spans="1:13" x14ac:dyDescent="0.25">
      <c r="D27">
        <v>700</v>
      </c>
      <c r="E27" t="s">
        <v>106</v>
      </c>
    </row>
    <row r="28" spans="1:13" x14ac:dyDescent="0.25">
      <c r="D28">
        <v>800</v>
      </c>
      <c r="E28" t="s">
        <v>107</v>
      </c>
    </row>
    <row r="29" spans="1:13" x14ac:dyDescent="0.25">
      <c r="D29">
        <v>900</v>
      </c>
      <c r="E29" t="s">
        <v>107</v>
      </c>
    </row>
    <row r="30" spans="1:13" x14ac:dyDescent="0.25">
      <c r="D30">
        <v>1000</v>
      </c>
      <c r="E30" t="s">
        <v>107</v>
      </c>
    </row>
    <row r="34" spans="1:8" x14ac:dyDescent="0.25">
      <c r="A34" s="54" t="s">
        <v>112</v>
      </c>
      <c r="B34" s="55"/>
    </row>
    <row r="35" spans="1:8" x14ac:dyDescent="0.25">
      <c r="A35" s="55"/>
      <c r="B35" s="55"/>
    </row>
    <row r="36" spans="1:8" x14ac:dyDescent="0.25">
      <c r="G36" s="58"/>
    </row>
    <row r="37" spans="1:8" x14ac:dyDescent="0.25">
      <c r="A37" s="53" t="s">
        <v>109</v>
      </c>
      <c r="B37" s="53" t="s">
        <v>34</v>
      </c>
      <c r="C37" s="53" t="s">
        <v>99</v>
      </c>
      <c r="D37" s="53" t="s">
        <v>110</v>
      </c>
      <c r="E37" s="53" t="s">
        <v>111</v>
      </c>
      <c r="F37" s="58"/>
      <c r="G37" s="63" t="s">
        <v>119</v>
      </c>
      <c r="H37" s="58">
        <f>COUNT(A38:A52)</f>
        <v>15</v>
      </c>
    </row>
    <row r="38" spans="1:8" x14ac:dyDescent="0.25">
      <c r="A38" s="52">
        <v>1</v>
      </c>
      <c r="B38">
        <v>50</v>
      </c>
      <c r="C38" t="s">
        <v>113</v>
      </c>
      <c r="D38">
        <v>7</v>
      </c>
      <c r="E38" s="56">
        <v>1.05</v>
      </c>
      <c r="G38" s="62" t="s">
        <v>120</v>
      </c>
      <c r="H38" s="59">
        <f>AVERAGE(B38:B52)</f>
        <v>39.799999999999997</v>
      </c>
    </row>
    <row r="39" spans="1:8" x14ac:dyDescent="0.25">
      <c r="A39" s="52">
        <v>2</v>
      </c>
      <c r="B39">
        <v>49</v>
      </c>
      <c r="C39" t="s">
        <v>114</v>
      </c>
      <c r="D39">
        <v>6</v>
      </c>
      <c r="E39" s="56">
        <v>1.83</v>
      </c>
      <c r="G39" s="58" t="s">
        <v>121</v>
      </c>
      <c r="H39" s="58">
        <f>AVERAGE(D38:D52)</f>
        <v>6.6</v>
      </c>
    </row>
    <row r="40" spans="1:8" x14ac:dyDescent="0.25">
      <c r="A40" s="52">
        <v>3</v>
      </c>
      <c r="B40">
        <v>33</v>
      </c>
      <c r="C40" t="s">
        <v>113</v>
      </c>
      <c r="D40">
        <v>6</v>
      </c>
      <c r="E40" s="56">
        <v>1.41</v>
      </c>
      <c r="G40" s="60" t="s">
        <v>122</v>
      </c>
      <c r="H40" s="61">
        <f>SUM(E38:E52)</f>
        <v>20.8</v>
      </c>
    </row>
    <row r="41" spans="1:8" x14ac:dyDescent="0.25">
      <c r="A41" s="52">
        <v>4</v>
      </c>
      <c r="B41">
        <v>36</v>
      </c>
      <c r="C41" t="s">
        <v>115</v>
      </c>
      <c r="D41">
        <v>7</v>
      </c>
      <c r="E41" s="56">
        <v>1.38</v>
      </c>
      <c r="G41" s="60" t="s">
        <v>123</v>
      </c>
      <c r="H41">
        <f>COUNTIF(C38:C52,"Dept1")</f>
        <v>4</v>
      </c>
    </row>
    <row r="42" spans="1:8" x14ac:dyDescent="0.25">
      <c r="A42" s="52">
        <v>5</v>
      </c>
      <c r="B42">
        <v>31</v>
      </c>
      <c r="C42" t="s">
        <v>115</v>
      </c>
      <c r="D42">
        <v>5</v>
      </c>
      <c r="E42" s="56">
        <v>1.04</v>
      </c>
      <c r="G42" s="60" t="s">
        <v>124</v>
      </c>
      <c r="H42">
        <f>AVERAGEIF(C38:C52,"Dept2",B38:B52)</f>
        <v>42</v>
      </c>
    </row>
    <row r="43" spans="1:8" x14ac:dyDescent="0.25">
      <c r="A43" s="52">
        <v>6</v>
      </c>
      <c r="B43">
        <v>31</v>
      </c>
      <c r="C43" t="s">
        <v>116</v>
      </c>
      <c r="D43">
        <v>8</v>
      </c>
      <c r="E43" s="56">
        <v>1.58</v>
      </c>
      <c r="G43" s="60" t="s">
        <v>125</v>
      </c>
      <c r="H43" s="56">
        <f>SUMIF(C38:C52,"Dept3",E38:E52)</f>
        <v>6.8</v>
      </c>
    </row>
    <row r="44" spans="1:8" x14ac:dyDescent="0.25">
      <c r="A44" s="52">
        <v>7</v>
      </c>
      <c r="B44">
        <v>45</v>
      </c>
      <c r="C44" t="s">
        <v>114</v>
      </c>
      <c r="D44">
        <v>8</v>
      </c>
      <c r="E44" s="56">
        <v>1.87</v>
      </c>
      <c r="G44" s="60" t="s">
        <v>126</v>
      </c>
      <c r="H44" s="56">
        <f>SUMIF(C38:C52,"Dept4",E38:E52)+SUMIF(C38:C52,"Dept5",E38:E52)</f>
        <v>4.01</v>
      </c>
    </row>
    <row r="45" spans="1:8" x14ac:dyDescent="0.25">
      <c r="A45" s="52">
        <v>8</v>
      </c>
      <c r="B45">
        <v>48</v>
      </c>
      <c r="C45" t="s">
        <v>115</v>
      </c>
      <c r="D45">
        <v>8</v>
      </c>
      <c r="E45" s="56">
        <v>1.44</v>
      </c>
      <c r="G45" s="60" t="s">
        <v>127</v>
      </c>
      <c r="H45" s="56">
        <f>AVERAGEIF(B38:B52,"&gt;40",E38:E52)</f>
        <v>1.4557142857142857</v>
      </c>
    </row>
    <row r="46" spans="1:8" x14ac:dyDescent="0.25">
      <c r="A46" s="52">
        <v>9</v>
      </c>
      <c r="B46">
        <v>40</v>
      </c>
      <c r="C46" t="s">
        <v>114</v>
      </c>
      <c r="D46">
        <v>6</v>
      </c>
      <c r="E46" s="56">
        <v>1.64</v>
      </c>
      <c r="G46" s="60" t="s">
        <v>128</v>
      </c>
      <c r="H46">
        <f>AVERAGEIF(E38:E52,"&gt;1.500",D38:D52)</f>
        <v>7</v>
      </c>
    </row>
    <row r="47" spans="1:8" x14ac:dyDescent="0.25">
      <c r="A47" s="52">
        <v>10</v>
      </c>
      <c r="B47">
        <v>38</v>
      </c>
      <c r="C47" t="s">
        <v>116</v>
      </c>
      <c r="D47">
        <v>5</v>
      </c>
      <c r="E47" s="56">
        <v>1.06</v>
      </c>
      <c r="G47" s="60" t="s">
        <v>129</v>
      </c>
      <c r="H47" s="56">
        <f>SUMIF(E38:E52,"&gt;1.200",E38:E52)</f>
        <v>15.42</v>
      </c>
    </row>
    <row r="48" spans="1:8" x14ac:dyDescent="0.25">
      <c r="A48" s="52">
        <v>11</v>
      </c>
      <c r="B48">
        <v>45</v>
      </c>
      <c r="C48" t="s">
        <v>113</v>
      </c>
      <c r="D48">
        <v>6</v>
      </c>
      <c r="E48" s="56">
        <v>1.19</v>
      </c>
    </row>
    <row r="49" spans="1:5" x14ac:dyDescent="0.25">
      <c r="A49" s="52">
        <v>12</v>
      </c>
      <c r="B49">
        <v>33</v>
      </c>
      <c r="C49" t="s">
        <v>114</v>
      </c>
      <c r="D49">
        <v>8</v>
      </c>
      <c r="E49" s="56">
        <v>1.46</v>
      </c>
    </row>
    <row r="50" spans="1:5" x14ac:dyDescent="0.25">
      <c r="A50" s="52">
        <v>13</v>
      </c>
      <c r="B50">
        <v>42</v>
      </c>
      <c r="C50" t="s">
        <v>117</v>
      </c>
      <c r="D50">
        <v>8</v>
      </c>
      <c r="E50" s="56">
        <v>1.37</v>
      </c>
    </row>
    <row r="51" spans="1:5" x14ac:dyDescent="0.25">
      <c r="A51" s="52">
        <v>14</v>
      </c>
      <c r="B51">
        <v>42</v>
      </c>
      <c r="C51" t="s">
        <v>118</v>
      </c>
      <c r="D51">
        <v>5</v>
      </c>
      <c r="E51" s="56">
        <v>1.44</v>
      </c>
    </row>
    <row r="52" spans="1:5" x14ac:dyDescent="0.25">
      <c r="A52" s="52">
        <v>15</v>
      </c>
      <c r="B52">
        <v>34</v>
      </c>
      <c r="C52" t="s">
        <v>113</v>
      </c>
      <c r="D52">
        <v>6</v>
      </c>
      <c r="E52" s="56">
        <v>1.04</v>
      </c>
    </row>
  </sheetData>
  <mergeCells count="1">
    <mergeCell ref="A34:B3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Ejercicio_01</vt:lpstr>
      <vt:lpstr>Ejercicio_02</vt:lpstr>
      <vt:lpstr>Ejercicio_03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Ledesma</dc:creator>
  <cp:lastModifiedBy>Guadalupe Ledesma</cp:lastModifiedBy>
  <dcterms:created xsi:type="dcterms:W3CDTF">2023-09-19T23:51:04Z</dcterms:created>
  <dcterms:modified xsi:type="dcterms:W3CDTF">2023-09-21T00:56:38Z</dcterms:modified>
</cp:coreProperties>
</file>