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240" yWindow="240" windowWidth="25360" windowHeight="14120" tabRatio="500" activeTab="1"/>
  </bookViews>
  <sheets>
    <sheet name="SINGLE-BUILDING" sheetId="1" r:id="rId1"/>
    <sheet name="MULTIPLE-BUILDING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6" i="2" l="1"/>
  <c r="B5" i="2"/>
  <c r="E6" i="2"/>
  <c r="E5" i="2"/>
  <c r="H1" i="2"/>
  <c r="H6" i="2"/>
  <c r="H5" i="2"/>
  <c r="Q2" i="2"/>
  <c r="Q3" i="2"/>
  <c r="Q5" i="2"/>
  <c r="Q4" i="2"/>
  <c r="Q6" i="2"/>
  <c r="N4" i="2"/>
  <c r="N5" i="2"/>
  <c r="N6" i="2"/>
  <c r="K2" i="2"/>
  <c r="K3" i="2"/>
  <c r="K5" i="2"/>
  <c r="K4" i="2"/>
  <c r="K6" i="2"/>
  <c r="N3" i="2"/>
  <c r="N2" i="2"/>
  <c r="C14" i="1"/>
  <c r="D14" i="1"/>
  <c r="E14" i="1"/>
  <c r="F14" i="1"/>
  <c r="B14" i="1"/>
  <c r="C16" i="1"/>
  <c r="D16" i="1"/>
  <c r="E16" i="1"/>
  <c r="F16" i="1"/>
  <c r="B16" i="1"/>
  <c r="C9" i="1"/>
  <c r="C11" i="1"/>
  <c r="C15" i="1"/>
  <c r="D9" i="1"/>
  <c r="D11" i="1"/>
  <c r="D15" i="1"/>
  <c r="E9" i="1"/>
  <c r="E11" i="1"/>
  <c r="E15" i="1"/>
  <c r="F9" i="1"/>
  <c r="F11" i="1"/>
  <c r="F15" i="1"/>
  <c r="B9" i="1"/>
  <c r="B11" i="1"/>
  <c r="B15" i="1"/>
  <c r="C12" i="1"/>
  <c r="D12" i="1"/>
  <c r="E12" i="1"/>
  <c r="F12" i="1"/>
  <c r="B12" i="1"/>
  <c r="C13" i="1"/>
  <c r="D13" i="1"/>
  <c r="E13" i="1"/>
  <c r="F13" i="1"/>
  <c r="B13" i="1"/>
  <c r="B10" i="1"/>
  <c r="B4" i="1"/>
</calcChain>
</file>

<file path=xl/comments1.xml><?xml version="1.0" encoding="utf-8"?>
<comments xmlns="http://schemas.openxmlformats.org/spreadsheetml/2006/main">
  <authors>
    <author/>
  </authors>
  <commentList>
    <comment ref="J1" authorId="0">
      <text>
        <r>
          <rPr>
            <sz val="10"/>
            <rFont val="Arial"/>
          </rPr>
          <t>Weighting Scheme WS1 takes the weighted mean of the μ[ln(Xi)] =ln(θi) to get μ[ln(X)] = ln(θ) and the SRSS of the weighted standard deviation of the μ[ln(Xi)] = ln(θi) and the weighted mean of the σ[ln(Xi)] = βi to get σ[ln(X)] = β.</t>
        </r>
      </text>
    </comment>
    <comment ref="M1" authorId="0">
      <text>
        <r>
          <rPr>
            <sz val="10"/>
            <rFont val="Arial"/>
          </rPr>
          <t>Weighting Scheme WS2 takes the weighted mean of the μ(Xi) to get μ(X) and the SRSS of the weighted standard deviation of the μ(Xi) and the weighted mean of the σ(Xi) to get σ(X).</t>
        </r>
      </text>
    </comment>
    <comment ref="P1" authorId="0">
      <text>
        <r>
          <rPr>
            <sz val="10"/>
            <rFont val="Arial"/>
          </rPr>
          <t>Weighting Scheme WS3 takes the weighted mean of the theta(Xi) to get theta(X) and the SRSS of the weighted standard deviation of the z(Xi) and the weighted mean of the σ(ln Xi) to get σ(X).</t>
        </r>
      </text>
    </comment>
    <comment ref="K3" authorId="0">
      <text>
        <r>
          <rPr>
            <sz val="10"/>
            <rFont val="Arial"/>
          </rPr>
          <t>Calculating the weighted log standard deviation with only three values using this equation will give a biased estimate
	-Anirudh Rao</t>
        </r>
      </text>
    </comment>
    <comment ref="N5" authorId="0">
      <text>
        <r>
          <rPr>
            <sz val="10"/>
            <rFont val="Arial"/>
          </rPr>
          <t>Calculating the weighted standard deviation with only three values using this equation will give a biased estimate
	-Anirudh Rao</t>
        </r>
      </text>
    </comment>
  </commentList>
</comments>
</file>

<file path=xl/sharedStrings.xml><?xml version="1.0" encoding="utf-8"?>
<sst xmlns="http://schemas.openxmlformats.org/spreadsheetml/2006/main" count="52" uniqueCount="42">
  <si>
    <t>Tav</t>
  </si>
  <si>
    <t>T</t>
  </si>
  <si>
    <t>Sa_ratios</t>
  </si>
  <si>
    <t>dy</t>
  </si>
  <si>
    <t>dcroof</t>
  </si>
  <si>
    <t>mu</t>
  </si>
  <si>
    <t>c</t>
  </si>
  <si>
    <t>R</t>
  </si>
  <si>
    <t>Cr50</t>
  </si>
  <si>
    <t>SaT50</t>
  </si>
  <si>
    <t>Gamma</t>
  </si>
  <si>
    <t>b</t>
  </si>
  <si>
    <t>sigma</t>
  </si>
  <si>
    <t>bTSa</t>
  </si>
  <si>
    <t>bthU</t>
  </si>
  <si>
    <t>BUILDING1</t>
  </si>
  <si>
    <t>w1 =</t>
  </si>
  <si>
    <t>w2 =</t>
  </si>
  <si>
    <t>w3 =</t>
  </si>
  <si>
    <t>WS1</t>
  </si>
  <si>
    <t>WS2</t>
  </si>
  <si>
    <t>WS3</t>
  </si>
  <si>
    <t>θ1 =</t>
  </si>
  <si>
    <t>θ2 =</t>
  </si>
  <si>
    <t>θ3 =</t>
  </si>
  <si>
    <t>θ =</t>
  </si>
  <si>
    <t>β1 =</t>
  </si>
  <si>
    <t>β2 =</t>
  </si>
  <si>
    <t>β3 =</t>
  </si>
  <si>
    <t>β =</t>
  </si>
  <si>
    <t>μ(X1) =</t>
  </si>
  <si>
    <t>μ(X2) =</t>
  </si>
  <si>
    <t>μ(X3) =</t>
  </si>
  <si>
    <t>μ(X) =</t>
  </si>
  <si>
    <t>σ(X1) =</t>
  </si>
  <si>
    <t>σ(X2) =</t>
  </si>
  <si>
    <t>σ(X3) =</t>
  </si>
  <si>
    <t>σ(X) =</t>
  </si>
  <si>
    <t>CoV(X1) =</t>
  </si>
  <si>
    <t>CoV(X2) =</t>
  </si>
  <si>
    <t>CoV(X3) =</t>
  </si>
  <si>
    <t>CoV(X)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</si>
</sst>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0.00000"/>
    <numFmt numFmtId="166" formatCode="0.0000"/>
    <numFmt numFmtId="167" formatCode="0.000"/>
    <numFmt numFmtId="171" formatCode="0.0"/>
  </numFmts>
  <fonts count="5" x14ac:knownFonts="1">
    <font>
      <sz val="12"/>
      <color theme="1"/>
      <name val="Calibri"/>
      <family val="2"/>
      <scheme val="minor"/>
    </font>
    <font>
      <sz val="12"/>
      <color rgb="FF000000"/>
      <name val="Calibri"/>
      <family val="2"/>
      <scheme val="minor"/>
    </font>
    <font>
      <sz val="11"/>
      <color rgb="FF252525"/>
      <name val="Arial"/>
    </font>
    <font>
      <sz val="10"/>
      <name val="Arial"/>
    </font>
    <font>
      <sz val="14"/>
      <color rgb="FF000000"/>
      <name val="Courier New"/>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65" fontId="0" fillId="0" borderId="0" xfId="0" applyNumberFormat="1"/>
    <xf numFmtId="166" fontId="0" fillId="0" borderId="0" xfId="0" applyNumberFormat="1"/>
    <xf numFmtId="167" fontId="0" fillId="0" borderId="0" xfId="0" applyNumberFormat="1"/>
    <xf numFmtId="2" fontId="0" fillId="0" borderId="0" xfId="0" applyNumberFormat="1"/>
    <xf numFmtId="171" fontId="0" fillId="0" borderId="0" xfId="0" applyNumberFormat="1"/>
    <xf numFmtId="167" fontId="3" fillId="0" borderId="0" xfId="0" applyNumberFormat="1" applyFont="1" applyFill="1" applyBorder="1" applyAlignment="1">
      <alignment horizontal="left"/>
    </xf>
    <xf numFmtId="0" fontId="3" fillId="0" borderId="0" xfId="0" applyFont="1" applyFill="1" applyBorder="1" applyAlignment="1">
      <alignment horizontal="center"/>
    </xf>
    <xf numFmtId="0" fontId="3" fillId="0" borderId="0" xfId="0" applyFont="1" applyFill="1" applyBorder="1" applyAlignment="1">
      <alignment horizontal="center"/>
    </xf>
    <xf numFmtId="0" fontId="3" fillId="0" borderId="0" xfId="0" applyFont="1" applyFill="1" applyBorder="1" applyAlignment="1">
      <alignment horizontal="right"/>
    </xf>
    <xf numFmtId="2" fontId="3" fillId="0" borderId="0" xfId="0" applyNumberFormat="1" applyFont="1" applyFill="1" applyBorder="1" applyAlignment="1">
      <alignment horizontal="center"/>
    </xf>
    <xf numFmtId="0" fontId="2" fillId="0" borderId="0" xfId="0" applyFont="1" applyFill="1" applyBorder="1" applyAlignment="1">
      <alignment horizontal="right"/>
    </xf>
    <xf numFmtId="0" fontId="0" fillId="0" borderId="0" xfId="0" applyFill="1" applyBorder="1"/>
    <xf numFmtId="0" fontId="0" fillId="0" borderId="0" xfId="0" applyFill="1" applyBorder="1"/>
    <xf numFmtId="0" fontId="4" fillId="0" borderId="0" xfId="0" applyFont="1"/>
  </cellXfs>
  <cellStyles count="1">
    <cellStyle name="Normale"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baseColWidth="10" defaultRowHeight="15" x14ac:dyDescent="0"/>
  <cols>
    <col min="2" max="5" width="11.83203125" bestFit="1" customWidth="1"/>
    <col min="6" max="6" width="12.83203125" bestFit="1" customWidth="1"/>
  </cols>
  <sheetData>
    <row r="1" spans="1:6">
      <c r="A1" t="s">
        <v>15</v>
      </c>
    </row>
    <row r="2" spans="1:6">
      <c r="A2" t="s">
        <v>10</v>
      </c>
      <c r="B2">
        <v>1.292</v>
      </c>
    </row>
    <row r="3" spans="1:6">
      <c r="A3" t="s">
        <v>1</v>
      </c>
      <c r="B3">
        <v>1.6120000000000001</v>
      </c>
    </row>
    <row r="4" spans="1:6">
      <c r="A4" t="s">
        <v>0</v>
      </c>
      <c r="B4">
        <f>AVERAGE(B3,C3,D3)</f>
        <v>1.6120000000000001</v>
      </c>
    </row>
    <row r="5" spans="1:6">
      <c r="A5" t="s">
        <v>2</v>
      </c>
      <c r="B5">
        <v>1</v>
      </c>
    </row>
    <row r="6" spans="1:6">
      <c r="A6" t="s">
        <v>3</v>
      </c>
      <c r="B6">
        <v>9.69E-2</v>
      </c>
    </row>
    <row r="7" spans="1:6">
      <c r="A7" t="s">
        <v>4</v>
      </c>
      <c r="B7" s="1">
        <v>0.21199999999999999</v>
      </c>
      <c r="C7" s="1">
        <v>0.47299999999999998</v>
      </c>
      <c r="D7" s="1">
        <v>0.623</v>
      </c>
      <c r="E7" s="1">
        <v>0.753</v>
      </c>
      <c r="F7" s="1">
        <v>0.91800000000000004</v>
      </c>
    </row>
    <row r="8" spans="1:6">
      <c r="A8" t="s">
        <v>14</v>
      </c>
      <c r="B8">
        <v>0</v>
      </c>
      <c r="C8">
        <v>0</v>
      </c>
      <c r="D8">
        <v>0.1</v>
      </c>
      <c r="E8">
        <v>0.2</v>
      </c>
      <c r="F8">
        <v>0.3</v>
      </c>
    </row>
    <row r="9" spans="1:6">
      <c r="A9" t="s">
        <v>5</v>
      </c>
      <c r="B9" s="5">
        <f>B7/$B$6</f>
        <v>2.1878224974200204</v>
      </c>
      <c r="C9" s="5">
        <f>C7/$B$6</f>
        <v>4.8813209494324044</v>
      </c>
      <c r="D9" s="5">
        <f>D7/$B$6</f>
        <v>6.4293085655314757</v>
      </c>
      <c r="E9" s="5">
        <f>E7/$B$6</f>
        <v>7.7708978328173375</v>
      </c>
      <c r="F9" s="5">
        <f>F7/$B$6</f>
        <v>9.4736842105263168</v>
      </c>
    </row>
    <row r="10" spans="1:6">
      <c r="A10" t="s">
        <v>6</v>
      </c>
      <c r="B10" s="6">
        <f>79.12*B3^1.98</f>
        <v>203.64279672289135</v>
      </c>
    </row>
    <row r="11" spans="1:6">
      <c r="A11" t="s">
        <v>7</v>
      </c>
      <c r="B11" s="4">
        <f>MAX(1.00001,0.425*(1-$B10+SQRT($B10^2+2*$B10*(2*B9-1)+1)))</f>
        <v>1.8489782520923532</v>
      </c>
      <c r="C11" s="4">
        <f t="shared" ref="C11:F11" si="0">MAX(1.00001,0.425*(1-$B10+SQRT($B10^2+2*$B10*(2*C9-1)+1)))</f>
        <v>4.0732733100156269</v>
      </c>
      <c r="D11" s="4">
        <f t="shared" si="0"/>
        <v>5.3271265013621516</v>
      </c>
      <c r="E11" s="4">
        <f t="shared" si="0"/>
        <v>6.400055710380447</v>
      </c>
      <c r="F11" s="4">
        <f t="shared" si="0"/>
        <v>7.7441910794058559</v>
      </c>
    </row>
    <row r="12" spans="1:6">
      <c r="A12" t="s">
        <v>8</v>
      </c>
      <c r="B12" s="2">
        <f>1+(B11-1)/$B10</f>
        <v>1.0041689579290527</v>
      </c>
      <c r="C12" s="2">
        <f t="shared" ref="C12:F12" si="1">1+(C11-1)/$B10</f>
        <v>1.0150914903913719</v>
      </c>
      <c r="D12" s="2">
        <f t="shared" si="1"/>
        <v>1.0212486106604119</v>
      </c>
      <c r="E12" s="2">
        <f t="shared" si="1"/>
        <v>1.0265172930114912</v>
      </c>
      <c r="F12" s="2">
        <f t="shared" si="1"/>
        <v>1.0331177492547554</v>
      </c>
    </row>
    <row r="13" spans="1:6">
      <c r="A13" t="s">
        <v>9</v>
      </c>
      <c r="B13" s="4">
        <f>4*PI()^2/(9.81*$B2*B12*$B3^2)*B7</f>
        <v>0.25306215955287764</v>
      </c>
      <c r="C13" s="4">
        <f>4*PI()^2/(9.81*$B2*C12*$B3^2)*C7</f>
        <v>0.55853976044194142</v>
      </c>
      <c r="D13" s="4">
        <f>4*PI()^2/(9.81*$B2*D12*$B3^2)*D7</f>
        <v>0.73123119190162578</v>
      </c>
      <c r="E13" s="4">
        <f>4*PI()^2/(9.81*$B2*E12*$B3^2)*E7</f>
        <v>0.87927929555564888</v>
      </c>
      <c r="F13" s="4">
        <f>4*PI()^2/(9.81*$B2*F12*$B3^2)*F7</f>
        <v>1.0651015066704284</v>
      </c>
    </row>
    <row r="14" spans="1:6">
      <c r="A14" t="s">
        <v>11</v>
      </c>
      <c r="B14" s="4">
        <f>1+(LN(B12)/LN(B11))</f>
        <v>1.0067687394147224</v>
      </c>
      <c r="C14" s="4">
        <f t="shared" ref="C14:F14" si="2">1+(LN(C12)/LN(C11))</f>
        <v>1.0106652280237578</v>
      </c>
      <c r="D14" s="4">
        <f t="shared" si="2"/>
        <v>1.0125692588747115</v>
      </c>
      <c r="E14" s="4">
        <f t="shared" si="2"/>
        <v>1.0140988576842318</v>
      </c>
      <c r="F14" s="4">
        <f t="shared" si="2"/>
        <v>1.0159169898323708</v>
      </c>
    </row>
    <row r="15" spans="1:6">
      <c r="A15" t="s">
        <v>12</v>
      </c>
      <c r="B15" s="3">
        <f>1.957*(1/5.876+1/(($B3+0.1)*11.749))*(1-EXP(-0.739*(B11-1)))</f>
        <v>0.20054832717055679</v>
      </c>
      <c r="C15" s="3">
        <f t="shared" ref="C15:F15" si="3">1.957*(1/5.876+1/(($B3+0.1)*11.749))*(1-EXP(-0.739*(C11-1)))</f>
        <v>0.38593502299816579</v>
      </c>
      <c r="D15" s="3">
        <f t="shared" si="3"/>
        <v>0.41276238314367697</v>
      </c>
      <c r="E15" s="3">
        <f t="shared" si="3"/>
        <v>0.42238758384085634</v>
      </c>
      <c r="F15" s="3">
        <f t="shared" si="3"/>
        <v>0.42739719019244476</v>
      </c>
    </row>
    <row r="16" spans="1:6">
      <c r="A16" t="s">
        <v>13</v>
      </c>
      <c r="B16" s="3">
        <f>SQRT(B15^2+B8^2)/B14</f>
        <v>0.19919999431760671</v>
      </c>
      <c r="C16" s="3">
        <f t="shared" ref="C16:F16" si="4">SQRT(C15^2+C8^2)/C14</f>
        <v>0.38186237370886733</v>
      </c>
      <c r="D16" s="3">
        <f t="shared" si="4"/>
        <v>0.4194312329958968</v>
      </c>
      <c r="E16" s="3">
        <f t="shared" si="4"/>
        <v>0.46084749328290991</v>
      </c>
      <c r="F16" s="3">
        <f t="shared" si="4"/>
        <v>0.5139953004687009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
  <sheetViews>
    <sheetView tabSelected="1" workbookViewId="0">
      <selection activeCell="E4" sqref="E4"/>
    </sheetView>
  </sheetViews>
  <sheetFormatPr baseColWidth="10" defaultRowHeight="15" x14ac:dyDescent="0"/>
  <sheetData>
    <row r="1" spans="1:17">
      <c r="A1" s="12" t="s">
        <v>16</v>
      </c>
      <c r="B1" s="7">
        <v>0.33</v>
      </c>
      <c r="C1" s="12"/>
      <c r="D1" s="12" t="s">
        <v>17</v>
      </c>
      <c r="E1" s="7">
        <v>0.33</v>
      </c>
      <c r="F1" s="12"/>
      <c r="G1" s="12" t="s">
        <v>18</v>
      </c>
      <c r="H1" s="7">
        <f>1-B1-E1</f>
        <v>0.33999999999999991</v>
      </c>
      <c r="I1" s="8"/>
      <c r="J1" s="9" t="s">
        <v>19</v>
      </c>
      <c r="K1" s="13"/>
      <c r="L1" s="8"/>
      <c r="M1" s="9" t="s">
        <v>20</v>
      </c>
      <c r="N1" s="13"/>
      <c r="O1" s="8"/>
      <c r="P1" s="9" t="s">
        <v>21</v>
      </c>
      <c r="Q1" s="13"/>
    </row>
    <row r="2" spans="1:17" ht="17">
      <c r="A2" s="12" t="s">
        <v>22</v>
      </c>
      <c r="B2" s="15">
        <v>1.0651015100000001</v>
      </c>
      <c r="C2" s="12"/>
      <c r="D2" s="12" t="s">
        <v>23</v>
      </c>
      <c r="E2" s="15">
        <v>1.05212872</v>
      </c>
      <c r="F2" s="12"/>
      <c r="G2" s="12" t="s">
        <v>24</v>
      </c>
      <c r="H2" s="15">
        <v>1.01852487</v>
      </c>
      <c r="I2" s="12"/>
      <c r="J2" s="12" t="s">
        <v>25</v>
      </c>
      <c r="K2" s="7">
        <f>EXP(B1*LN(B2)+E1*LN(E2)+H1*LN(H2))</f>
        <v>1.0447974789722461</v>
      </c>
      <c r="L2" s="14"/>
      <c r="M2" s="12" t="s">
        <v>25</v>
      </c>
      <c r="N2" s="7">
        <f>N4^2/(SQRT(N4^2+N5^2))</f>
        <v>1.0561720838778719</v>
      </c>
      <c r="O2" s="12"/>
      <c r="P2" s="12" t="s">
        <v>25</v>
      </c>
      <c r="Q2" s="7">
        <f>B1*B2+E1*E2+H1*H2</f>
        <v>1.0449844316999999</v>
      </c>
    </row>
    <row r="3" spans="1:17" ht="17">
      <c r="A3" s="10" t="s">
        <v>26</v>
      </c>
      <c r="B3" s="15">
        <v>0.51380000000000003</v>
      </c>
      <c r="C3" s="10"/>
      <c r="D3" s="10" t="s">
        <v>27</v>
      </c>
      <c r="E3" s="15">
        <v>0.51380000000000003</v>
      </c>
      <c r="F3" s="10"/>
      <c r="G3" s="10" t="s">
        <v>28</v>
      </c>
      <c r="H3" s="15">
        <v>0.51357655000000002</v>
      </c>
      <c r="I3" s="10"/>
      <c r="J3" s="10" t="s">
        <v>29</v>
      </c>
      <c r="K3" s="7">
        <f>SQRT(B1*((LN(B2)-LN(K2))^2 + B3^2)+ E1*((LN(E2)-LN(K2))^2 + E3^2) + H1*((LN(H2)-LN(K2))^2 + H3^2))</f>
        <v>0.51407323914464587</v>
      </c>
      <c r="L3" s="8"/>
      <c r="M3" s="10" t="s">
        <v>29</v>
      </c>
      <c r="N3" s="7">
        <f>SQRT(LN(1+N5^2/N4^2))</f>
        <v>0.84942840632489891</v>
      </c>
      <c r="O3" s="10"/>
      <c r="P3" s="10" t="s">
        <v>29</v>
      </c>
      <c r="Q3" s="7">
        <f>SQRT(B1*((B2-Q2)^2 + B3^2)+ E1*((E2-Q2)^2 + E3^2) + H1*((H2-Q2)^2 + H3^2))</f>
        <v>0.5141019523581094</v>
      </c>
    </row>
    <row r="4" spans="1:17">
      <c r="A4" s="10" t="s">
        <v>30</v>
      </c>
      <c r="B4" s="7">
        <v>0.5</v>
      </c>
      <c r="C4" s="10"/>
      <c r="D4" s="10" t="s">
        <v>31</v>
      </c>
      <c r="E4" s="7">
        <v>1</v>
      </c>
      <c r="F4" s="10"/>
      <c r="G4" s="10" t="s">
        <v>32</v>
      </c>
      <c r="H4" s="7">
        <v>3</v>
      </c>
      <c r="I4" s="10"/>
      <c r="J4" s="10" t="s">
        <v>33</v>
      </c>
      <c r="K4" s="7">
        <f>K2*EXP(K3^2/2)</f>
        <v>1.1923888289207139</v>
      </c>
      <c r="L4" s="8"/>
      <c r="M4" s="10" t="s">
        <v>33</v>
      </c>
      <c r="N4" s="7">
        <f>B1*B4+E1*E4+H4*H1</f>
        <v>1.5149999999999997</v>
      </c>
      <c r="O4" s="10"/>
      <c r="P4" s="10" t="s">
        <v>33</v>
      </c>
      <c r="Q4" s="7">
        <f>Q2*EXP(Q3^2/2)</f>
        <v>1.1926197954321116</v>
      </c>
    </row>
    <row r="5" spans="1:17">
      <c r="A5" s="10" t="s">
        <v>34</v>
      </c>
      <c r="B5" s="7">
        <f>B4*B6</f>
        <v>0.3</v>
      </c>
      <c r="C5" s="10"/>
      <c r="D5" s="10" t="s">
        <v>35</v>
      </c>
      <c r="E5" s="7">
        <f>E4*E6</f>
        <v>0.6</v>
      </c>
      <c r="F5" s="10"/>
      <c r="G5" s="10" t="s">
        <v>36</v>
      </c>
      <c r="H5" s="7">
        <f>H4*H6</f>
        <v>1.7999999999999998</v>
      </c>
      <c r="I5" s="10"/>
      <c r="J5" s="10" t="s">
        <v>37</v>
      </c>
      <c r="K5" s="7">
        <f>SQRT(EXP(K3^2-1)*EXP(2*LN(K2)+K3^2))</f>
        <v>0.82538474961871044</v>
      </c>
      <c r="L5" s="8"/>
      <c r="M5" s="10" t="s">
        <v>37</v>
      </c>
      <c r="N5" s="7">
        <f>SQRT(B1*((B4-N4)^2+B5^2)+E1*((E4-N4)^2+E5^2)+H1*((H4-N4)^2+H5^2))</f>
        <v>1.5580035301628812</v>
      </c>
      <c r="O5" s="10"/>
      <c r="P5" s="10" t="s">
        <v>37</v>
      </c>
      <c r="Q5" s="7">
        <f>SQRT(EXP(Q3^2-1)*EXP(2*LN(Q2)+Q3^2))</f>
        <v>0.825556813237595</v>
      </c>
    </row>
    <row r="6" spans="1:17">
      <c r="A6" s="11" t="s">
        <v>38</v>
      </c>
      <c r="B6" s="7">
        <f>0.6</f>
        <v>0.6</v>
      </c>
      <c r="C6" s="11"/>
      <c r="D6" s="11" t="s">
        <v>39</v>
      </c>
      <c r="E6" s="7">
        <f>0.6</f>
        <v>0.6</v>
      </c>
      <c r="F6" s="11"/>
      <c r="G6" s="11" t="s">
        <v>40</v>
      </c>
      <c r="H6" s="7">
        <f>0.6</f>
        <v>0.6</v>
      </c>
      <c r="I6" s="11"/>
      <c r="J6" s="11" t="s">
        <v>41</v>
      </c>
      <c r="K6" s="7">
        <f>K5/K4</f>
        <v>0.69221107209282084</v>
      </c>
      <c r="L6" s="8"/>
      <c r="M6" s="11" t="s">
        <v>41</v>
      </c>
      <c r="N6" s="7">
        <f>N5/N4</f>
        <v>1.0283851684243441</v>
      </c>
      <c r="O6" s="11"/>
      <c r="P6" s="11" t="s">
        <v>41</v>
      </c>
      <c r="Q6" s="7">
        <f>Q5/Q4</f>
        <v>0.69222128996985011</v>
      </c>
    </row>
  </sheetData>
  <mergeCells count="3">
    <mergeCell ref="J1:K1"/>
    <mergeCell ref="M1:N1"/>
    <mergeCell ref="P1:Q1"/>
  </mergeCells>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SINGLE-BUILDING</vt:lpstr>
      <vt:lpstr>MULTIPLE-BUILDINGS</vt:lpstr>
    </vt:vector>
  </TitlesOfParts>
  <Company>GEM Foundation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Chiara Casotto</dc:creator>
  <cp:lastModifiedBy>Chiara Casotto</cp:lastModifiedBy>
  <dcterms:created xsi:type="dcterms:W3CDTF">2014-09-17T08:52:16Z</dcterms:created>
  <dcterms:modified xsi:type="dcterms:W3CDTF">2014-09-17T10:31:32Z</dcterms:modified>
</cp:coreProperties>
</file>