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m\Documents\GENeSYS_MOD.data\Data\Parameters\Par_CapitalCost\"/>
    </mc:Choice>
  </mc:AlternateContent>
  <xr:revisionPtr revIDLastSave="0" documentId="13_ncr:1_{5160483B-A424-4C12-80A8-D1992BAB988E}" xr6:coauthVersionLast="47" xr6:coauthVersionMax="47" xr10:uidLastSave="{00000000-0000-0000-0000-000000000000}"/>
  <bookViews>
    <workbookView xWindow="-120" yWindow="-120" windowWidth="30960" windowHeight="16800" tabRatio="500" xr2:uid="{00000000-000D-0000-FFFF-FFFF00000000}"/>
  </bookViews>
  <sheets>
    <sheet name="costs" sheetId="2" r:id="rId1"/>
    <sheet name="jahreskilometer und Füllgrad" sheetId="3" r:id="rId2"/>
  </sheets>
  <definedNames>
    <definedName name="Technologies">#REF!:b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8" i="2" l="1"/>
  <c r="V8" i="2" s="1"/>
  <c r="S21" i="2"/>
  <c r="T21" i="2"/>
  <c r="U21" i="2"/>
  <c r="V21" i="2"/>
  <c r="W21" i="2"/>
  <c r="X21" i="2"/>
  <c r="Y21" i="2"/>
  <c r="S22" i="2"/>
  <c r="T22" i="2"/>
  <c r="U22" i="2"/>
  <c r="V22" i="2"/>
  <c r="W22" i="2"/>
  <c r="X22" i="2"/>
  <c r="Y22" i="2"/>
  <c r="S23" i="2"/>
  <c r="T23" i="2"/>
  <c r="U23" i="2"/>
  <c r="V23" i="2"/>
  <c r="W23" i="2"/>
  <c r="X23" i="2"/>
  <c r="Y23" i="2"/>
  <c r="S24" i="2"/>
  <c r="T24" i="2"/>
  <c r="U24" i="2"/>
  <c r="V24" i="2"/>
  <c r="W24" i="2"/>
  <c r="X24" i="2"/>
  <c r="Y24" i="2"/>
  <c r="Y20" i="2"/>
  <c r="S20" i="2"/>
  <c r="L21" i="2"/>
  <c r="M21" i="2"/>
  <c r="N21" i="2"/>
  <c r="O21" i="2"/>
  <c r="P21" i="2"/>
  <c r="Q21" i="2"/>
  <c r="R21" i="2"/>
  <c r="L22" i="2"/>
  <c r="M22" i="2"/>
  <c r="N22" i="2"/>
  <c r="O22" i="2"/>
  <c r="P22" i="2"/>
  <c r="Q22" i="2"/>
  <c r="R22" i="2"/>
  <c r="L23" i="2"/>
  <c r="M23" i="2"/>
  <c r="N23" i="2"/>
  <c r="O23" i="2"/>
  <c r="P23" i="2"/>
  <c r="Q23" i="2"/>
  <c r="R23" i="2"/>
  <c r="L24" i="2"/>
  <c r="M24" i="2"/>
  <c r="N24" i="2"/>
  <c r="O24" i="2"/>
  <c r="P24" i="2"/>
  <c r="Q24" i="2"/>
  <c r="R24" i="2"/>
  <c r="N20" i="2"/>
  <c r="U20" i="2" s="1"/>
  <c r="R20" i="2"/>
  <c r="L20" i="2"/>
  <c r="F21" i="2"/>
  <c r="G21" i="2" s="1"/>
  <c r="H21" i="2" s="1"/>
  <c r="G22" i="2"/>
  <c r="H22" i="2" s="1"/>
  <c r="F23" i="2"/>
  <c r="G23" i="2"/>
  <c r="H23" i="2"/>
  <c r="F24" i="2"/>
  <c r="G24" i="2" s="1"/>
  <c r="H24" i="2" s="1"/>
  <c r="F20" i="2"/>
  <c r="G20" i="2" s="1"/>
  <c r="S4" i="2"/>
  <c r="T4" i="2"/>
  <c r="U4" i="2"/>
  <c r="V4" i="2"/>
  <c r="W4" i="2"/>
  <c r="X4" i="2"/>
  <c r="Y4" i="2"/>
  <c r="S5" i="2"/>
  <c r="T5" i="2"/>
  <c r="U5" i="2"/>
  <c r="V5" i="2"/>
  <c r="W5" i="2"/>
  <c r="X5" i="2"/>
  <c r="Y5" i="2"/>
  <c r="S6" i="2"/>
  <c r="T6" i="2"/>
  <c r="U6" i="2"/>
  <c r="V6" i="2"/>
  <c r="W6" i="2"/>
  <c r="X6" i="2"/>
  <c r="Y6" i="2"/>
  <c r="S7" i="2"/>
  <c r="T7" i="2"/>
  <c r="U7" i="2"/>
  <c r="V7" i="2"/>
  <c r="W7" i="2"/>
  <c r="X7" i="2"/>
  <c r="Y7" i="2"/>
  <c r="S8" i="2"/>
  <c r="T8" i="2"/>
  <c r="U8" i="2"/>
  <c r="W8" i="2"/>
  <c r="X8" i="2"/>
  <c r="Y8" i="2"/>
  <c r="S9" i="2"/>
  <c r="T9" i="2"/>
  <c r="U9" i="2"/>
  <c r="V9" i="2"/>
  <c r="W9" i="2"/>
  <c r="X9" i="2"/>
  <c r="Y9" i="2"/>
  <c r="S10" i="2"/>
  <c r="T10" i="2"/>
  <c r="U10" i="2"/>
  <c r="V10" i="2"/>
  <c r="W10" i="2"/>
  <c r="X10" i="2"/>
  <c r="Y10" i="2"/>
  <c r="S11" i="2"/>
  <c r="T11" i="2"/>
  <c r="U11" i="2"/>
  <c r="V11" i="2"/>
  <c r="W11" i="2"/>
  <c r="X11" i="2"/>
  <c r="Y11" i="2"/>
  <c r="S12" i="2"/>
  <c r="T12" i="2"/>
  <c r="U12" i="2"/>
  <c r="V12" i="2"/>
  <c r="W12" i="2"/>
  <c r="X12" i="2"/>
  <c r="Y12" i="2"/>
  <c r="S13" i="2"/>
  <c r="T13" i="2"/>
  <c r="U13" i="2"/>
  <c r="V13" i="2"/>
  <c r="W13" i="2"/>
  <c r="X13" i="2"/>
  <c r="Y13" i="2"/>
  <c r="T3" i="2"/>
  <c r="U3" i="2"/>
  <c r="V3" i="2"/>
  <c r="W3" i="2"/>
  <c r="X3" i="2"/>
  <c r="Y3" i="2"/>
  <c r="S3" i="2"/>
  <c r="L3" i="2"/>
  <c r="M3" i="2"/>
  <c r="N3" i="2"/>
  <c r="O3" i="2"/>
  <c r="P3" i="2"/>
  <c r="Q3" i="2"/>
  <c r="R3" i="2"/>
  <c r="M4" i="2"/>
  <c r="N4" i="2"/>
  <c r="O4" i="2"/>
  <c r="P4" i="2"/>
  <c r="Q4" i="2"/>
  <c r="R4" i="2"/>
  <c r="L4" i="2"/>
  <c r="L5" i="2"/>
  <c r="M5" i="2"/>
  <c r="N5" i="2"/>
  <c r="O5" i="2"/>
  <c r="P5" i="2"/>
  <c r="Q5" i="2"/>
  <c r="R5" i="2"/>
  <c r="L7" i="2"/>
  <c r="M7" i="2"/>
  <c r="N7" i="2"/>
  <c r="O7" i="2"/>
  <c r="P7" i="2"/>
  <c r="Q7" i="2"/>
  <c r="R7" i="2"/>
  <c r="L8" i="2"/>
  <c r="M8" i="2"/>
  <c r="N8" i="2"/>
  <c r="P8" i="2"/>
  <c r="Q8" i="2"/>
  <c r="R8" i="2"/>
  <c r="L9" i="2"/>
  <c r="M9" i="2"/>
  <c r="N9" i="2"/>
  <c r="O9" i="2"/>
  <c r="P9" i="2"/>
  <c r="Q9" i="2"/>
  <c r="R9" i="2"/>
  <c r="L10" i="2"/>
  <c r="M10" i="2"/>
  <c r="N10" i="2"/>
  <c r="O10" i="2"/>
  <c r="P10" i="2"/>
  <c r="Q10" i="2"/>
  <c r="R10" i="2"/>
  <c r="L11" i="2"/>
  <c r="M11" i="2"/>
  <c r="N11" i="2"/>
  <c r="O11" i="2"/>
  <c r="P11" i="2"/>
  <c r="Q11" i="2"/>
  <c r="R11" i="2"/>
  <c r="L12" i="2"/>
  <c r="M12" i="2"/>
  <c r="N12" i="2"/>
  <c r="O12" i="2"/>
  <c r="P12" i="2"/>
  <c r="Q12" i="2"/>
  <c r="R12" i="2"/>
  <c r="L13" i="2"/>
  <c r="M13" i="2"/>
  <c r="N13" i="2"/>
  <c r="O13" i="2"/>
  <c r="P13" i="2"/>
  <c r="Q13" i="2"/>
  <c r="R13" i="2"/>
  <c r="M6" i="2"/>
  <c r="N6" i="2"/>
  <c r="O6" i="2"/>
  <c r="P6" i="2"/>
  <c r="Q6" i="2"/>
  <c r="R6" i="2"/>
  <c r="L6" i="2"/>
  <c r="D22" i="2"/>
  <c r="D13" i="2"/>
  <c r="F13" i="2"/>
  <c r="H13" i="2"/>
  <c r="H9" i="2"/>
  <c r="F9" i="2"/>
  <c r="D9" i="2"/>
  <c r="B38" i="3"/>
  <c r="O20" i="2" l="1"/>
  <c r="V20" i="2" s="1"/>
  <c r="H20" i="2"/>
  <c r="Q20" i="2" s="1"/>
  <c r="X20" i="2" s="1"/>
  <c r="P20" i="2"/>
  <c r="W20" i="2" s="1"/>
  <c r="B35" i="3"/>
  <c r="L16" i="2"/>
  <c r="N16" i="2"/>
  <c r="P16" i="2"/>
  <c r="R16" i="2"/>
  <c r="L17" i="2"/>
  <c r="N17" i="2"/>
  <c r="P17" i="2"/>
  <c r="R17" i="2"/>
  <c r="L18" i="2"/>
  <c r="N18" i="2"/>
  <c r="P18" i="2"/>
  <c r="R18" i="2"/>
  <c r="L19" i="2"/>
  <c r="N19" i="2"/>
  <c r="P19" i="2"/>
  <c r="R19" i="2"/>
  <c r="N15" i="2"/>
  <c r="P15" i="2"/>
  <c r="R15" i="2"/>
  <c r="L15" i="2"/>
  <c r="B29" i="3"/>
  <c r="B24" i="3"/>
  <c r="D19" i="2"/>
  <c r="M19" i="2" s="1"/>
  <c r="B16" i="3"/>
  <c r="H12" i="2"/>
  <c r="F12" i="2"/>
  <c r="D12" i="2"/>
  <c r="H15" i="2"/>
  <c r="Q15" i="2" s="1"/>
  <c r="F15" i="2"/>
  <c r="O15" i="2" s="1"/>
  <c r="D15" i="2"/>
  <c r="M15" i="2" s="1"/>
  <c r="D23" i="2"/>
  <c r="D4" i="3"/>
  <c r="H16" i="2"/>
  <c r="Q16" i="2" s="1"/>
  <c r="F16" i="2"/>
  <c r="O16" i="2" s="1"/>
  <c r="D16" i="2"/>
  <c r="M16" i="2" s="1"/>
  <c r="H10" i="2" l="1"/>
  <c r="F10" i="2"/>
  <c r="D10" i="2"/>
  <c r="H19" i="2"/>
  <c r="Q19" i="2" s="1"/>
  <c r="H18" i="2"/>
  <c r="H17" i="2"/>
  <c r="Q17" i="2" s="1"/>
  <c r="Y16" i="2"/>
  <c r="Y15" i="2"/>
  <c r="F19" i="2"/>
  <c r="F18" i="2"/>
  <c r="F17" i="2"/>
  <c r="O17" i="2" s="1"/>
  <c r="W16" i="2"/>
  <c r="D24" i="2"/>
  <c r="D21" i="2"/>
  <c r="D20" i="2"/>
  <c r="M20" i="2" s="1"/>
  <c r="T20" i="2" s="1"/>
  <c r="U19" i="2"/>
  <c r="D18" i="2"/>
  <c r="D17" i="2"/>
  <c r="U16" i="2"/>
  <c r="D5" i="2"/>
  <c r="D11" i="2"/>
  <c r="F5" i="2"/>
  <c r="F11" i="2"/>
  <c r="H5" i="2"/>
  <c r="H11" i="2"/>
  <c r="H4" i="2"/>
  <c r="F4" i="2"/>
  <c r="D4" i="2"/>
  <c r="H3" i="2"/>
  <c r="F3" i="2"/>
  <c r="D3" i="2"/>
  <c r="Y19" i="2"/>
  <c r="X19" i="2"/>
  <c r="V19" i="2"/>
  <c r="T19" i="2"/>
  <c r="X18" i="2"/>
  <c r="V18" i="2"/>
  <c r="S18" i="2"/>
  <c r="Y17" i="2"/>
  <c r="X17" i="2"/>
  <c r="V17" i="2"/>
  <c r="S17" i="2"/>
  <c r="X16" i="2"/>
  <c r="V16" i="2"/>
  <c r="T16" i="2"/>
  <c r="X15" i="2"/>
  <c r="V15" i="2"/>
  <c r="T15" i="2"/>
  <c r="M17" i="2" l="1"/>
  <c r="U17" i="2" s="1"/>
  <c r="M18" i="2"/>
  <c r="U18" i="2" s="1"/>
  <c r="O18" i="2"/>
  <c r="W18" i="2" s="1"/>
  <c r="O19" i="2"/>
  <c r="W19" i="2" s="1"/>
  <c r="Q18" i="2"/>
  <c r="Y18" i="2" s="1"/>
  <c r="W15" i="2"/>
  <c r="W17" i="2"/>
  <c r="U15" i="2"/>
  <c r="S15" i="2"/>
  <c r="T17" i="2"/>
  <c r="T18" i="2"/>
  <c r="S16" i="2"/>
  <c r="S19" i="2"/>
</calcChain>
</file>

<file path=xl/sharedStrings.xml><?xml version="1.0" encoding="utf-8"?>
<sst xmlns="http://schemas.openxmlformats.org/spreadsheetml/2006/main" count="117" uniqueCount="101">
  <si>
    <t>Technologie</t>
  </si>
  <si>
    <t>Füllgrad (Frachttonne/Person)</t>
  </si>
  <si>
    <t>Quelle</t>
  </si>
  <si>
    <t>Annahmen</t>
  </si>
  <si>
    <t>FRT_Rail_Conv</t>
  </si>
  <si>
    <t>FRT_Rail_Electric</t>
  </si>
  <si>
    <t>FRT_Road_OH</t>
  </si>
  <si>
    <t>FRT_Road_BEV</t>
  </si>
  <si>
    <t>FRT_Road_H2</t>
  </si>
  <si>
    <t>FRT_Road_ICE</t>
  </si>
  <si>
    <t>FRT_Road_PHEV</t>
  </si>
  <si>
    <t>FRT_Ship_Bio</t>
  </si>
  <si>
    <t>FRT_Ship_Conv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</si>
  <si>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</si>
  <si>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</si>
  <si>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</si>
  <si>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</si>
  <si>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</si>
  <si>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</si>
  <si>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</si>
  <si>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</si>
  <si>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PSNG_Road_PHEV</t>
  </si>
  <si>
    <t>Kosten pro Fahrzeug</t>
  </si>
  <si>
    <t>Jahreskilometer</t>
  </si>
  <si>
    <t>Capital Costs (mln€/Gpkm) bzw (mln€/Gtkm)</t>
  </si>
  <si>
    <t>Fixe Kosten (5% der CAPEX)</t>
  </si>
  <si>
    <t>same as conv</t>
  </si>
  <si>
    <t>REF2020_Technology Assumptions_Transport</t>
  </si>
  <si>
    <t>REF2020_Technology Assumptions_Transport (diesel fright rail)</t>
  </si>
  <si>
    <t>57% reduction and 2030 = 2021</t>
  </si>
  <si>
    <t>REF2020_Technology Assumptions_Transport (&gt;32t pantograph electric truck)</t>
  </si>
  <si>
    <t>electric range 214</t>
  </si>
  <si>
    <t>18% energy reduction</t>
  </si>
  <si>
    <t>20% energy reduction</t>
  </si>
  <si>
    <t>REF2020_Technology Assumptions_Transport (Conventional aircraft)</t>
  </si>
  <si>
    <t>22% energy reduction</t>
  </si>
  <si>
    <t>Energy consumption (toe/Mvkm): 2304</t>
  </si>
  <si>
    <t>REF2020_Technology Assumptions_Transport (hydrogen fuel cell Aircraft)</t>
  </si>
  <si>
    <t>jahreskilometer</t>
  </si>
  <si>
    <t>rpk/aircraft</t>
  </si>
  <si>
    <t>sitzkilometer 2019</t>
  </si>
  <si>
    <t>Flugzeuge 2019</t>
  </si>
  <si>
    <t>https://www.boeing.com/content/dam/boeing/boeingdotcom/market/assets/downloads/CMO-2022-Report_FINAL_v01.pdf</t>
  </si>
  <si>
    <t>Flugzeuge weltweit</t>
  </si>
  <si>
    <t>33% energy reducton</t>
  </si>
  <si>
    <t>electric range: 250km</t>
  </si>
  <si>
    <t>0.83 kg H2/100km</t>
  </si>
  <si>
    <t>72,5% energy reduction</t>
  </si>
  <si>
    <t>CO2 emissions from cars: facts and figures (infographics) | Topics | European Parliament (europa.eu)</t>
  </si>
  <si>
    <t>Personenkraftwagen</t>
  </si>
  <si>
    <t>Lastkraftwagen zusammen</t>
  </si>
  <si>
    <t>Durchschnittliche Jahresfahrleistung in km nach Fahrzeugarten in 2019</t>
  </si>
  <si>
    <t>Kraftfahrt-Bundesamt - Inländerfahrleistung - Inländerfahrleistung  (kba.de)</t>
  </si>
  <si>
    <t>passengers per car in 2018 in eurpope:</t>
  </si>
  <si>
    <t>15% energy reduction</t>
  </si>
  <si>
    <t>REF2020_Technology Assumptions_Transport ( diesel/fuel oil  Container 1000-1999 TEU vessel)</t>
  </si>
  <si>
    <t>Lastfahrten im Gesamtverkehr</t>
  </si>
  <si>
    <t>Zahlen des Jahres 2019 im Überblick</t>
  </si>
  <si>
    <t>Transportiertes Gütergewicht in t</t>
  </si>
  <si>
    <t>durchschnittlicher füllgrad</t>
  </si>
  <si>
    <t>REF2020_Technology Assumptions_Transport (diesel passenger rail)</t>
  </si>
  <si>
    <t>REF2020_Technology Assumptions_Transport ( electric passenger rail)</t>
  </si>
  <si>
    <t>28% energy reduction</t>
  </si>
  <si>
    <t>DuF_d_web_02.pdf (deutschebahn.com)</t>
  </si>
  <si>
    <t>Verkehrsleistung in Pkm</t>
  </si>
  <si>
    <t xml:space="preserve">SCHIENE Reisende </t>
  </si>
  <si>
    <t>pkm/zug</t>
  </si>
  <si>
    <t>Zahlen Personenverkehr 2019:</t>
  </si>
  <si>
    <t>Zahlen DB Cargo 2019</t>
  </si>
  <si>
    <t>Verkehrsleistung in tkm</t>
  </si>
  <si>
    <t>t pro Zug</t>
  </si>
  <si>
    <t>Lokomotiven</t>
  </si>
  <si>
    <t>tkm/zug</t>
  </si>
  <si>
    <t>REF2020_Technology Assumptions_Transport (electric fright rail)</t>
  </si>
  <si>
    <t>27% energy reduction</t>
  </si>
  <si>
    <t>REF2020_Technology Assumptions_Transport (16-32t diesel hybrid truck)</t>
  </si>
  <si>
    <t>5.1 kg H2/100km)</t>
  </si>
  <si>
    <t>vessels in ports in Germany 2019</t>
  </si>
  <si>
    <t>https://ec.europa.eu/eurostat/statistics-explained/index.php?oldid=474495</t>
  </si>
  <si>
    <t>gross weight of fright transported</t>
  </si>
  <si>
    <t>t/vessel</t>
  </si>
  <si>
    <t>What is the average travel time of a container ship in one year? (morethanshipping.com)</t>
  </si>
  <si>
    <t>distance earth moon</t>
  </si>
  <si>
    <t>Airplanes</t>
  </si>
  <si>
    <t>Road</t>
  </si>
  <si>
    <t>Rail</t>
  </si>
  <si>
    <t>Maritime</t>
  </si>
  <si>
    <t>FRT_Road_LNG</t>
  </si>
  <si>
    <t>FRT_Ship_LNG</t>
  </si>
  <si>
    <t>PSNG_Road_LNG</t>
  </si>
  <si>
    <t>REF2020_Technology Assumptions_Transport (16-32t LNG truck )</t>
  </si>
  <si>
    <t>REF2020_Technology Assumptions_Transport ( LNG  Container 1000-1999 TEU vessel)</t>
  </si>
  <si>
    <t>Source</t>
  </si>
  <si>
    <t>Link</t>
  </si>
  <si>
    <t>https://energy.ec.europa.eu/data-and-analysis/energy-modelling/eu-reference-scenario-2020_en</t>
  </si>
  <si>
    <t>Assumptions</t>
  </si>
  <si>
    <t>Values given for 2020, 2030, 2040, 2050: linear interpolation for values in between, assumend 2020 = 2021</t>
  </si>
  <si>
    <t>DEA Data Sheets for Commercial Transportation</t>
  </si>
  <si>
    <t>https://www.nordicenergy.org/wordpress/wp-content/uploads/2021/09/Technology-Catalogue.pdf</t>
  </si>
  <si>
    <t>Nordic Energy Research Technology Catalogue</t>
  </si>
  <si>
    <t>For 2018 &amp; 2025: EU REF 2020; For &gt;=2030: Nordic Energy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</si>
</sst>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1"/>
      <color theme="0"/>
      <name val="Calibri"/>
      <family val="2"/>
      <charset val="1"/>
    </font>
    <font>
      <sz val="11"/>
      <color rgb="FF000000"/>
      <name val="Calibri"/>
      <family val="2"/>
    </font>
    <font>
      <sz val="9"/>
      <color rgb="FF444444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charset val="1"/>
    </font>
    <font>
      <sz val="11"/>
      <color theme="1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24988555558946501"/>
        <bgColor rgb="FF333300"/>
      </patternFill>
    </fill>
    <fill>
      <patternFill patternType="solid">
        <fgColor theme="9" tint="0.59987182226020086"/>
        <bgColor rgb="FFA9D18E"/>
      </patternFill>
    </fill>
    <fill>
      <patternFill patternType="solid">
        <fgColor theme="5" tint="0.59999389629810485"/>
        <bgColor rgb="FFA9D18E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1">
    <xf numFmtId="0" fontId="0" fillId="0" borderId="0" xfId="0"/>
    <xf numFmtId="0" fontId="2" fillId="2" borderId="0" xfId="0" applyFont="1" applyFill="1"/>
    <xf numFmtId="1" fontId="0" fillId="0" borderId="0" xfId="0" applyNumberFormat="1"/>
    <xf numFmtId="0" fontId="0" fillId="3" borderId="0" xfId="0" applyFill="1"/>
    <xf numFmtId="0" fontId="1" fillId="0" borderId="0" xfId="1"/>
    <xf numFmtId="0" fontId="0" fillId="4" borderId="0" xfId="0" applyFill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0" fillId="5" borderId="0" xfId="0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6" borderId="0" xfId="0" applyFill="1"/>
    <xf numFmtId="0" fontId="0" fillId="0" borderId="0" xfId="0" applyAlignment="1">
      <alignment horizontal="center" vertical="center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rdicenergy.org/wordpress/wp-content/uploads/2021/09/Technology-Catalogue.pdf" TargetMode="External"/><Relationship Id="rId1" Type="http://schemas.openxmlformats.org/officeDocument/2006/relationships/hyperlink" Target="https://energy.ec.europa.eu/data-and-analysis/energy-modelling/eu-reference-scenario-2020_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ba.de/DE/Statistik/Kraftverkehr/VerkehrKilometer/vk_inlaenderfahrleistung/2023/2023_vk_tabellen.html?nn=3517388&amp;fromStatistic=3517388&amp;yearFilter=2023&amp;fromStatistic=3517388&amp;yearFilter=2023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europarl.europa.eu/topics/en/article/20190313STO31218/co2-emissions-from-cars-facts-and-figures-infographics" TargetMode="External"/><Relationship Id="rId1" Type="http://schemas.openxmlformats.org/officeDocument/2006/relationships/hyperlink" Target="https://www.boeing.com/content/dam/boeing/boeingdotcom/market/assets/downloads/CMO-2022-Report_FINAL_v01.pdf" TargetMode="External"/><Relationship Id="rId6" Type="http://schemas.openxmlformats.org/officeDocument/2006/relationships/hyperlink" Target="https://www.morethanshipping.com/whats-the-average-travel-time-of-a-container-ship-in-one-year/" TargetMode="External"/><Relationship Id="rId5" Type="http://schemas.openxmlformats.org/officeDocument/2006/relationships/hyperlink" Target="https://ec.europa.eu/eurostat/statistics-explained/index.php?oldid=474495" TargetMode="External"/><Relationship Id="rId4" Type="http://schemas.openxmlformats.org/officeDocument/2006/relationships/hyperlink" Target="https://ir.deutschebahn.com/fileadmin/Deutsch/2019/Berichte/DuF_d_web_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zoomScale="85" zoomScaleNormal="85" workbookViewId="0">
      <selection activeCell="N26" sqref="N26:S27"/>
    </sheetView>
  </sheetViews>
  <sheetFormatPr defaultColWidth="10.7109375" defaultRowHeight="15" x14ac:dyDescent="0.25"/>
  <cols>
    <col min="1" max="1" width="4.7109375" customWidth="1"/>
    <col min="2" max="2" width="22.42578125" customWidth="1"/>
    <col min="3" max="3" width="10.85546875" style="2" customWidth="1"/>
    <col min="4" max="4" width="10.28515625" customWidth="1"/>
    <col min="5" max="5" width="10.7109375" customWidth="1"/>
    <col min="6" max="6" width="10.5703125" customWidth="1"/>
    <col min="7" max="7" width="10.28515625" customWidth="1"/>
    <col min="8" max="9" width="10.42578125" customWidth="1"/>
    <col min="10" max="10" width="27.28515625" bestFit="1" customWidth="1"/>
    <col min="12" max="12" width="15.7109375" customWidth="1"/>
    <col min="13" max="13" width="8.85546875" customWidth="1"/>
    <col min="14" max="14" width="7.85546875" customWidth="1"/>
    <col min="15" max="15" width="8" customWidth="1"/>
    <col min="16" max="16" width="8.5703125" customWidth="1"/>
    <col min="17" max="17" width="7.5703125" customWidth="1"/>
    <col min="18" max="18" width="8.85546875" customWidth="1"/>
    <col min="26" max="26" width="40.5703125" customWidth="1"/>
    <col min="27" max="27" width="35.7109375" customWidth="1"/>
  </cols>
  <sheetData>
    <row r="1" spans="1:27" x14ac:dyDescent="0.25">
      <c r="B1" s="1" t="s">
        <v>0</v>
      </c>
      <c r="C1" s="17" t="s">
        <v>22</v>
      </c>
      <c r="D1" s="17"/>
      <c r="E1" s="17"/>
      <c r="F1" s="17"/>
      <c r="G1" s="17"/>
      <c r="H1" s="17"/>
      <c r="I1" s="17"/>
      <c r="J1" s="1" t="s">
        <v>1</v>
      </c>
      <c r="K1" s="1" t="s">
        <v>23</v>
      </c>
      <c r="L1" s="18" t="s">
        <v>24</v>
      </c>
      <c r="M1" s="18"/>
      <c r="N1" s="18"/>
      <c r="O1" s="18"/>
      <c r="P1" s="18"/>
      <c r="Q1" s="18"/>
      <c r="R1" s="18"/>
      <c r="S1" s="18" t="s">
        <v>25</v>
      </c>
      <c r="T1" s="18"/>
      <c r="U1" s="18"/>
      <c r="V1" s="18"/>
      <c r="W1" s="18"/>
      <c r="X1" s="18"/>
      <c r="Y1" s="18"/>
      <c r="Z1" s="1" t="s">
        <v>2</v>
      </c>
      <c r="AA1" s="1" t="s">
        <v>3</v>
      </c>
    </row>
    <row r="2" spans="1:27" x14ac:dyDescent="0.25">
      <c r="C2" s="2">
        <v>2021</v>
      </c>
      <c r="D2">
        <v>2025</v>
      </c>
      <c r="E2">
        <v>2030</v>
      </c>
      <c r="F2">
        <v>2035</v>
      </c>
      <c r="G2">
        <v>2040</v>
      </c>
      <c r="H2">
        <v>2045</v>
      </c>
      <c r="I2">
        <v>2050</v>
      </c>
      <c r="L2" s="2">
        <v>2021</v>
      </c>
      <c r="M2">
        <v>2025</v>
      </c>
      <c r="N2">
        <v>2030</v>
      </c>
      <c r="O2">
        <v>2035</v>
      </c>
      <c r="P2">
        <v>2040</v>
      </c>
      <c r="Q2">
        <v>2045</v>
      </c>
      <c r="R2">
        <v>2050</v>
      </c>
      <c r="S2" s="2">
        <v>2021</v>
      </c>
      <c r="T2">
        <v>2025</v>
      </c>
      <c r="U2">
        <v>2030</v>
      </c>
      <c r="V2">
        <v>2035</v>
      </c>
      <c r="W2">
        <v>2040</v>
      </c>
      <c r="X2">
        <v>2045</v>
      </c>
      <c r="Y2">
        <v>2050</v>
      </c>
    </row>
    <row r="3" spans="1:27" x14ac:dyDescent="0.25">
      <c r="A3" s="16"/>
      <c r="B3" t="s">
        <v>4</v>
      </c>
      <c r="C3" s="2">
        <v>12000000</v>
      </c>
      <c r="D3">
        <f>(C3+E3)/2</f>
        <v>11350000</v>
      </c>
      <c r="E3">
        <v>10700000</v>
      </c>
      <c r="F3">
        <f>(E3+G3)/2</f>
        <v>10700000</v>
      </c>
      <c r="G3">
        <v>10700000</v>
      </c>
      <c r="H3">
        <f>(G3+I3)/2</f>
        <v>10700000</v>
      </c>
      <c r="I3">
        <v>10700000</v>
      </c>
      <c r="J3" s="20">
        <v>31718283.582089551</v>
      </c>
      <c r="K3" s="20"/>
      <c r="L3" s="3">
        <f>ROUND((C3/($J3))*1000,4)</f>
        <v>378.33069999999998</v>
      </c>
      <c r="M3" s="3">
        <f t="shared" ref="M3" si="0">ROUND((D3/($J3))*1000,4)</f>
        <v>357.83780000000002</v>
      </c>
      <c r="N3" s="3">
        <f t="shared" ref="N3" si="1">ROUND((E3/($J3))*1000,4)</f>
        <v>337.3449</v>
      </c>
      <c r="O3" s="3">
        <f t="shared" ref="O3" si="2">ROUND((F3/($J3))*1000,4)</f>
        <v>337.3449</v>
      </c>
      <c r="P3" s="3">
        <f t="shared" ref="P3" si="3">ROUND((G3/($J3))*1000,4)</f>
        <v>337.3449</v>
      </c>
      <c r="Q3" s="3">
        <f t="shared" ref="Q3" si="4">ROUND((H3/($J3))*1000,4)</f>
        <v>337.3449</v>
      </c>
      <c r="R3" s="3">
        <f t="shared" ref="R3" si="5">ROUND((I3/($J3))*1000,4)</f>
        <v>337.3449</v>
      </c>
      <c r="S3" s="5">
        <f>ROUND(0.05*L3,4)</f>
        <v>18.916499999999999</v>
      </c>
      <c r="T3" s="5">
        <f t="shared" ref="T3:Y3" si="6">ROUND(0.05*M3,4)</f>
        <v>17.8919</v>
      </c>
      <c r="U3" s="5">
        <f t="shared" si="6"/>
        <v>16.8672</v>
      </c>
      <c r="V3" s="5">
        <f t="shared" si="6"/>
        <v>16.8672</v>
      </c>
      <c r="W3" s="5">
        <f t="shared" si="6"/>
        <v>16.8672</v>
      </c>
      <c r="X3" s="5">
        <f t="shared" si="6"/>
        <v>16.8672</v>
      </c>
      <c r="Y3" s="5">
        <f t="shared" si="6"/>
        <v>16.8672</v>
      </c>
      <c r="Z3" t="s">
        <v>28</v>
      </c>
      <c r="AA3" t="s">
        <v>74</v>
      </c>
    </row>
    <row r="4" spans="1:27" x14ac:dyDescent="0.25">
      <c r="A4" s="16"/>
      <c r="B4" t="s">
        <v>5</v>
      </c>
      <c r="C4" s="2">
        <v>14400000</v>
      </c>
      <c r="D4">
        <f>(C4+E4)/2</f>
        <v>13850000</v>
      </c>
      <c r="E4">
        <v>13300000</v>
      </c>
      <c r="F4">
        <f>(E4+G4)/2</f>
        <v>13300000</v>
      </c>
      <c r="G4">
        <v>13300000</v>
      </c>
      <c r="H4">
        <f>(G4+I4)/2</f>
        <v>13300000</v>
      </c>
      <c r="I4">
        <v>13300000</v>
      </c>
      <c r="J4" s="20">
        <v>31718283.582089551</v>
      </c>
      <c r="K4" s="20"/>
      <c r="L4" s="3">
        <f>ROUND((C4/($J4))*1000,4)</f>
        <v>453.99680000000001</v>
      </c>
      <c r="M4" s="3">
        <f t="shared" ref="M4:R4" si="7">ROUND((D4/($J4))*1000,4)</f>
        <v>436.6567</v>
      </c>
      <c r="N4" s="3">
        <f t="shared" si="7"/>
        <v>419.31650000000002</v>
      </c>
      <c r="O4" s="3">
        <f t="shared" si="7"/>
        <v>419.31650000000002</v>
      </c>
      <c r="P4" s="3">
        <f t="shared" si="7"/>
        <v>419.31650000000002</v>
      </c>
      <c r="Q4" s="3">
        <f t="shared" si="7"/>
        <v>419.31650000000002</v>
      </c>
      <c r="R4" s="3">
        <f t="shared" si="7"/>
        <v>419.31650000000002</v>
      </c>
      <c r="S4" s="5">
        <f t="shared" ref="S4:S13" si="8">ROUND(0.05*L4,4)</f>
        <v>22.6998</v>
      </c>
      <c r="T4" s="5">
        <f t="shared" ref="T4:T13" si="9">ROUND(0.05*M4,4)</f>
        <v>21.832799999999999</v>
      </c>
      <c r="U4" s="5">
        <f t="shared" ref="U4:U13" si="10">ROUND(0.05*N4,4)</f>
        <v>20.965800000000002</v>
      </c>
      <c r="V4" s="5">
        <f t="shared" ref="V4:V13" si="11">ROUND(0.05*O4,4)</f>
        <v>20.965800000000002</v>
      </c>
      <c r="W4" s="5">
        <f t="shared" ref="W4:W13" si="12">ROUND(0.05*P4,4)</f>
        <v>20.965800000000002</v>
      </c>
      <c r="X4" s="5">
        <f t="shared" ref="X4:X13" si="13">ROUND(0.05*Q4,4)</f>
        <v>20.965800000000002</v>
      </c>
      <c r="Y4" s="5">
        <f t="shared" ref="Y4:Y13" si="14">ROUND(0.05*R4,4)</f>
        <v>20.965800000000002</v>
      </c>
      <c r="Z4" t="s">
        <v>73</v>
      </c>
      <c r="AA4" t="s">
        <v>62</v>
      </c>
    </row>
    <row r="5" spans="1:27" x14ac:dyDescent="0.25">
      <c r="A5" s="16"/>
      <c r="B5" t="s">
        <v>6</v>
      </c>
      <c r="C5" s="2">
        <v>165754</v>
      </c>
      <c r="D5">
        <f t="shared" ref="D5:F20" si="15">(C5+E5)/2</f>
        <v>165754</v>
      </c>
      <c r="E5" s="2">
        <v>165754</v>
      </c>
      <c r="F5">
        <f t="shared" ref="F5:F12" si="16">(E5+G5)/2</f>
        <v>163809.5</v>
      </c>
      <c r="G5">
        <v>161865</v>
      </c>
      <c r="H5">
        <f t="shared" ref="D5:H13" si="17">(G5+I5)/2</f>
        <v>160821.5</v>
      </c>
      <c r="I5">
        <v>159778</v>
      </c>
      <c r="J5" s="12">
        <v>12.5</v>
      </c>
      <c r="K5">
        <v>22600</v>
      </c>
      <c r="L5" s="3">
        <f t="shared" ref="L5" si="18">(C5/($J5*$K5))*1000</f>
        <v>586.7398230088495</v>
      </c>
      <c r="M5" s="3">
        <f t="shared" ref="M5:R5" si="19">(D5/($J5*$K5))*1000</f>
        <v>586.7398230088495</v>
      </c>
      <c r="N5" s="3">
        <f t="shared" si="19"/>
        <v>586.7398230088495</v>
      </c>
      <c r="O5" s="3">
        <f t="shared" si="19"/>
        <v>579.85663716814167</v>
      </c>
      <c r="P5" s="3">
        <f t="shared" si="19"/>
        <v>572.97345132743362</v>
      </c>
      <c r="Q5" s="3">
        <f t="shared" si="19"/>
        <v>569.27964601769906</v>
      </c>
      <c r="R5" s="3">
        <f t="shared" si="19"/>
        <v>565.58584070796462</v>
      </c>
      <c r="S5" s="5">
        <f t="shared" si="8"/>
        <v>29.337</v>
      </c>
      <c r="T5" s="5">
        <f t="shared" si="9"/>
        <v>29.337</v>
      </c>
      <c r="U5" s="5">
        <f t="shared" si="10"/>
        <v>29.337</v>
      </c>
      <c r="V5" s="5">
        <f t="shared" si="11"/>
        <v>28.992799999999999</v>
      </c>
      <c r="W5" s="5">
        <f t="shared" si="12"/>
        <v>28.648700000000002</v>
      </c>
      <c r="X5" s="5">
        <f t="shared" si="13"/>
        <v>28.463999999999999</v>
      </c>
      <c r="Y5" s="5">
        <f t="shared" si="14"/>
        <v>28.279299999999999</v>
      </c>
      <c r="Z5" t="s">
        <v>30</v>
      </c>
      <c r="AA5" t="s">
        <v>29</v>
      </c>
    </row>
    <row r="6" spans="1:27" x14ac:dyDescent="0.25">
      <c r="A6" s="16"/>
      <c r="B6" t="s">
        <v>7</v>
      </c>
      <c r="C6" s="2">
        <v>380500</v>
      </c>
      <c r="D6">
        <v>352431</v>
      </c>
      <c r="E6">
        <v>317345</v>
      </c>
      <c r="F6">
        <v>317345</v>
      </c>
      <c r="G6">
        <v>247172</v>
      </c>
      <c r="H6">
        <v>247172</v>
      </c>
      <c r="I6">
        <v>177000</v>
      </c>
      <c r="J6" s="12">
        <v>8.5399999999999991</v>
      </c>
      <c r="K6">
        <v>67080</v>
      </c>
      <c r="L6" s="3">
        <f>ROUND((C6/($J6*$K6))*1000,4)</f>
        <v>664.20740000000001</v>
      </c>
      <c r="M6" s="3">
        <f t="shared" ref="M6:R6" si="20">ROUND((D6/($J6*$K6))*1000,4)</f>
        <v>615.2097</v>
      </c>
      <c r="N6" s="3">
        <f t="shared" si="20"/>
        <v>553.96299999999997</v>
      </c>
      <c r="O6" s="3">
        <f t="shared" si="20"/>
        <v>553.96299999999997</v>
      </c>
      <c r="P6" s="3">
        <f t="shared" si="20"/>
        <v>431.46780000000001</v>
      </c>
      <c r="Q6" s="3">
        <f t="shared" si="20"/>
        <v>431.46780000000001</v>
      </c>
      <c r="R6" s="3">
        <f t="shared" si="20"/>
        <v>308.97430000000003</v>
      </c>
      <c r="S6" s="5">
        <f t="shared" si="8"/>
        <v>33.2104</v>
      </c>
      <c r="T6" s="5">
        <f t="shared" si="9"/>
        <v>30.7605</v>
      </c>
      <c r="U6" s="5">
        <f t="shared" si="10"/>
        <v>27.6982</v>
      </c>
      <c r="V6" s="5">
        <f t="shared" si="11"/>
        <v>27.6982</v>
      </c>
      <c r="W6" s="5">
        <f t="shared" si="12"/>
        <v>21.573399999999999</v>
      </c>
      <c r="X6" s="5">
        <f t="shared" si="13"/>
        <v>21.573399999999999</v>
      </c>
      <c r="Y6" s="5">
        <f t="shared" si="14"/>
        <v>15.448700000000001</v>
      </c>
      <c r="Z6" t="s">
        <v>97</v>
      </c>
      <c r="AA6" t="s">
        <v>31</v>
      </c>
    </row>
    <row r="7" spans="1:27" x14ac:dyDescent="0.25">
      <c r="A7" s="16"/>
      <c r="B7" t="s">
        <v>8</v>
      </c>
      <c r="C7">
        <v>330000</v>
      </c>
      <c r="D7">
        <v>311178</v>
      </c>
      <c r="E7">
        <v>287651</v>
      </c>
      <c r="F7">
        <v>287651</v>
      </c>
      <c r="G7">
        <v>240596</v>
      </c>
      <c r="H7">
        <v>240596</v>
      </c>
      <c r="I7">
        <v>193542</v>
      </c>
      <c r="J7" s="12">
        <v>10.268000000000001</v>
      </c>
      <c r="K7">
        <v>67080</v>
      </c>
      <c r="L7" s="3">
        <f t="shared" ref="L7:L13" si="21">ROUND((C7/($J7*$K7))*1000,4)</f>
        <v>479.10980000000001</v>
      </c>
      <c r="M7" s="3">
        <f t="shared" ref="M7:M13" si="22">ROUND((D7/($J7*$K7))*1000,4)</f>
        <v>451.78309999999999</v>
      </c>
      <c r="N7" s="3">
        <f t="shared" ref="N7:N13" si="23">ROUND((E7/($J7*$K7))*1000,4)</f>
        <v>417.62549999999999</v>
      </c>
      <c r="O7" s="3">
        <f t="shared" ref="O7:O13" si="24">ROUND((F7/($J7*$K7))*1000,4)</f>
        <v>417.62549999999999</v>
      </c>
      <c r="P7" s="3">
        <f t="shared" ref="P7:P13" si="25">ROUND((G7/($J7*$K7))*1000,4)</f>
        <v>349.30880000000002</v>
      </c>
      <c r="Q7" s="3">
        <f t="shared" ref="Q7:Q13" si="26">ROUND((H7/($J7*$K7))*1000,4)</f>
        <v>349.30880000000002</v>
      </c>
      <c r="R7" s="3">
        <f t="shared" ref="R7:R13" si="27">ROUND((I7/($J7*$K7))*1000,4)</f>
        <v>280.99349999999998</v>
      </c>
      <c r="S7" s="5">
        <f t="shared" si="8"/>
        <v>23.955500000000001</v>
      </c>
      <c r="T7" s="5">
        <f t="shared" si="9"/>
        <v>22.589200000000002</v>
      </c>
      <c r="U7" s="5">
        <f t="shared" si="10"/>
        <v>20.8813</v>
      </c>
      <c r="V7" s="5">
        <f t="shared" si="11"/>
        <v>20.8813</v>
      </c>
      <c r="W7" s="5">
        <f t="shared" si="12"/>
        <v>17.465399999999999</v>
      </c>
      <c r="X7" s="5">
        <f t="shared" si="13"/>
        <v>17.465399999999999</v>
      </c>
      <c r="Y7" s="5">
        <f t="shared" si="14"/>
        <v>14.0497</v>
      </c>
      <c r="Z7" t="s">
        <v>97</v>
      </c>
      <c r="AA7" t="s">
        <v>76</v>
      </c>
    </row>
    <row r="8" spans="1:27" x14ac:dyDescent="0.25">
      <c r="A8" s="16"/>
      <c r="B8" t="s">
        <v>9</v>
      </c>
      <c r="C8" s="2">
        <v>174668</v>
      </c>
      <c r="D8" s="2">
        <v>174668</v>
      </c>
      <c r="E8" s="2">
        <v>174668</v>
      </c>
      <c r="F8" s="2">
        <v>174668</v>
      </c>
      <c r="G8" s="2">
        <v>174668</v>
      </c>
      <c r="H8" s="2">
        <v>174668</v>
      </c>
      <c r="I8" s="2">
        <v>174668</v>
      </c>
      <c r="J8" s="12">
        <v>6.6449999999999996</v>
      </c>
      <c r="K8">
        <v>67080</v>
      </c>
      <c r="L8" s="3">
        <f t="shared" si="21"/>
        <v>391.85489999999999</v>
      </c>
      <c r="M8" s="3">
        <f t="shared" si="22"/>
        <v>391.85489999999999</v>
      </c>
      <c r="N8" s="3">
        <f t="shared" si="23"/>
        <v>391.85489999999999</v>
      </c>
      <c r="O8" s="3">
        <f>ROUND((F8/($J8*$K8))*1000,4)</f>
        <v>391.85489999999999</v>
      </c>
      <c r="P8" s="3">
        <f t="shared" si="25"/>
        <v>391.85489999999999</v>
      </c>
      <c r="Q8" s="3">
        <f t="shared" si="26"/>
        <v>391.85489999999999</v>
      </c>
      <c r="R8" s="3">
        <f t="shared" si="27"/>
        <v>391.85489999999999</v>
      </c>
      <c r="S8" s="5">
        <f t="shared" si="8"/>
        <v>19.592700000000001</v>
      </c>
      <c r="T8" s="5">
        <f t="shared" si="9"/>
        <v>19.592700000000001</v>
      </c>
      <c r="U8" s="5">
        <f t="shared" si="10"/>
        <v>19.592700000000001</v>
      </c>
      <c r="V8" s="5">
        <f t="shared" si="11"/>
        <v>19.592700000000001</v>
      </c>
      <c r="W8" s="5">
        <f t="shared" si="12"/>
        <v>19.592700000000001</v>
      </c>
      <c r="X8" s="5">
        <f t="shared" si="13"/>
        <v>19.592700000000001</v>
      </c>
      <c r="Y8" s="5">
        <f t="shared" si="14"/>
        <v>19.592700000000001</v>
      </c>
      <c r="Z8" t="s">
        <v>97</v>
      </c>
      <c r="AA8" t="s">
        <v>32</v>
      </c>
    </row>
    <row r="9" spans="1:27" x14ac:dyDescent="0.25">
      <c r="A9" s="16"/>
      <c r="B9" t="s">
        <v>87</v>
      </c>
      <c r="C9" s="2">
        <v>147646</v>
      </c>
      <c r="D9">
        <f t="shared" si="15"/>
        <v>142184</v>
      </c>
      <c r="E9">
        <v>136722</v>
      </c>
      <c r="F9">
        <f t="shared" si="16"/>
        <v>136614.5</v>
      </c>
      <c r="G9">
        <v>136507</v>
      </c>
      <c r="H9">
        <f t="shared" si="17"/>
        <v>136416</v>
      </c>
      <c r="I9">
        <v>136325</v>
      </c>
      <c r="J9" s="12">
        <v>12.5</v>
      </c>
      <c r="K9">
        <v>22600</v>
      </c>
      <c r="L9" s="3">
        <f t="shared" si="21"/>
        <v>522.64070000000004</v>
      </c>
      <c r="M9" s="3">
        <f t="shared" si="22"/>
        <v>503.30619999999999</v>
      </c>
      <c r="N9" s="3">
        <f t="shared" si="23"/>
        <v>483.9717</v>
      </c>
      <c r="O9" s="3">
        <f t="shared" si="24"/>
        <v>483.59120000000001</v>
      </c>
      <c r="P9" s="3">
        <f t="shared" si="25"/>
        <v>483.2106</v>
      </c>
      <c r="Q9" s="3">
        <f t="shared" si="26"/>
        <v>482.88850000000002</v>
      </c>
      <c r="R9" s="3">
        <f t="shared" si="27"/>
        <v>482.56639999999999</v>
      </c>
      <c r="S9" s="5">
        <f t="shared" si="8"/>
        <v>26.132000000000001</v>
      </c>
      <c r="T9" s="5">
        <f t="shared" si="9"/>
        <v>25.165299999999998</v>
      </c>
      <c r="U9" s="5">
        <f t="shared" si="10"/>
        <v>24.198599999999999</v>
      </c>
      <c r="V9" s="5">
        <f t="shared" si="11"/>
        <v>24.179600000000001</v>
      </c>
      <c r="W9" s="5">
        <f t="shared" si="12"/>
        <v>24.160499999999999</v>
      </c>
      <c r="X9" s="5">
        <f t="shared" si="13"/>
        <v>24.144400000000001</v>
      </c>
      <c r="Y9" s="5">
        <f t="shared" si="14"/>
        <v>24.128299999999999</v>
      </c>
      <c r="Z9" s="6" t="s">
        <v>90</v>
      </c>
      <c r="AA9" t="s">
        <v>32</v>
      </c>
    </row>
    <row r="10" spans="1:27" x14ac:dyDescent="0.25">
      <c r="A10" s="16"/>
      <c r="B10" t="s">
        <v>10</v>
      </c>
      <c r="C10" s="2">
        <v>124491</v>
      </c>
      <c r="D10">
        <f t="shared" si="15"/>
        <v>119455</v>
      </c>
      <c r="E10">
        <v>114419</v>
      </c>
      <c r="F10">
        <f t="shared" si="16"/>
        <v>113726</v>
      </c>
      <c r="G10">
        <v>113033</v>
      </c>
      <c r="H10">
        <f t="shared" si="17"/>
        <v>112463</v>
      </c>
      <c r="I10">
        <v>111893</v>
      </c>
      <c r="J10" s="12">
        <v>12.5</v>
      </c>
      <c r="K10">
        <v>22600</v>
      </c>
      <c r="L10" s="3">
        <f t="shared" si="21"/>
        <v>440.67610000000002</v>
      </c>
      <c r="M10" s="3">
        <f t="shared" si="22"/>
        <v>422.84960000000001</v>
      </c>
      <c r="N10" s="3">
        <f t="shared" si="23"/>
        <v>405.02300000000002</v>
      </c>
      <c r="O10" s="3">
        <f t="shared" si="24"/>
        <v>402.56990000000002</v>
      </c>
      <c r="P10" s="3">
        <f t="shared" si="25"/>
        <v>400.11680000000001</v>
      </c>
      <c r="Q10" s="3">
        <f t="shared" si="26"/>
        <v>398.09910000000002</v>
      </c>
      <c r="R10" s="3">
        <f t="shared" si="27"/>
        <v>396.08139999999997</v>
      </c>
      <c r="S10" s="5">
        <f t="shared" si="8"/>
        <v>22.033799999999999</v>
      </c>
      <c r="T10" s="5">
        <f t="shared" si="9"/>
        <v>21.142499999999998</v>
      </c>
      <c r="U10" s="5">
        <f t="shared" si="10"/>
        <v>20.251200000000001</v>
      </c>
      <c r="V10" s="5">
        <f t="shared" si="11"/>
        <v>20.128499999999999</v>
      </c>
      <c r="W10" s="5">
        <f t="shared" si="12"/>
        <v>20.005800000000001</v>
      </c>
      <c r="X10" s="5">
        <f t="shared" si="13"/>
        <v>19.905000000000001</v>
      </c>
      <c r="Y10" s="5">
        <f t="shared" si="14"/>
        <v>19.804099999999998</v>
      </c>
      <c r="Z10" s="6" t="s">
        <v>75</v>
      </c>
      <c r="AA10" t="s">
        <v>33</v>
      </c>
    </row>
    <row r="11" spans="1:27" x14ac:dyDescent="0.25">
      <c r="A11" s="16"/>
      <c r="B11" t="s">
        <v>11</v>
      </c>
      <c r="C11" s="2">
        <v>22900000</v>
      </c>
      <c r="D11">
        <f t="shared" si="15"/>
        <v>22800000</v>
      </c>
      <c r="E11">
        <v>22700000</v>
      </c>
      <c r="F11">
        <f t="shared" si="16"/>
        <v>22650000</v>
      </c>
      <c r="G11">
        <v>22600000</v>
      </c>
      <c r="H11">
        <f t="shared" si="17"/>
        <v>22600000</v>
      </c>
      <c r="I11">
        <v>22600000</v>
      </c>
      <c r="J11">
        <v>2641</v>
      </c>
      <c r="K11">
        <v>576600</v>
      </c>
      <c r="L11" s="3">
        <f t="shared" si="21"/>
        <v>15.0381</v>
      </c>
      <c r="M11" s="3">
        <f t="shared" si="22"/>
        <v>14.9724</v>
      </c>
      <c r="N11" s="3">
        <f t="shared" si="23"/>
        <v>14.906700000000001</v>
      </c>
      <c r="O11" s="3">
        <f t="shared" si="24"/>
        <v>14.873900000000001</v>
      </c>
      <c r="P11" s="3">
        <f t="shared" si="25"/>
        <v>14.841100000000001</v>
      </c>
      <c r="Q11" s="3">
        <f t="shared" si="26"/>
        <v>14.841100000000001</v>
      </c>
      <c r="R11" s="3">
        <f t="shared" si="27"/>
        <v>14.841100000000001</v>
      </c>
      <c r="S11" s="5">
        <f t="shared" si="8"/>
        <v>0.75190000000000001</v>
      </c>
      <c r="T11" s="5">
        <f t="shared" si="9"/>
        <v>0.74860000000000004</v>
      </c>
      <c r="U11" s="5">
        <f t="shared" si="10"/>
        <v>0.74529999999999996</v>
      </c>
      <c r="V11" s="5">
        <f t="shared" si="11"/>
        <v>0.74370000000000003</v>
      </c>
      <c r="W11" s="5">
        <f t="shared" si="12"/>
        <v>0.74209999999999998</v>
      </c>
      <c r="X11" s="5">
        <f t="shared" si="13"/>
        <v>0.74209999999999998</v>
      </c>
      <c r="Y11" s="5">
        <f t="shared" si="14"/>
        <v>0.74209999999999998</v>
      </c>
      <c r="AA11" t="s">
        <v>26</v>
      </c>
    </row>
    <row r="12" spans="1:27" x14ac:dyDescent="0.25">
      <c r="A12" s="16"/>
      <c r="B12" t="s">
        <v>12</v>
      </c>
      <c r="C12" s="2">
        <v>22900000</v>
      </c>
      <c r="D12">
        <f t="shared" si="15"/>
        <v>22800000</v>
      </c>
      <c r="E12">
        <v>22700000</v>
      </c>
      <c r="F12">
        <f t="shared" si="16"/>
        <v>22650000</v>
      </c>
      <c r="G12">
        <v>22600000</v>
      </c>
      <c r="H12">
        <f t="shared" si="17"/>
        <v>22600000</v>
      </c>
      <c r="I12">
        <v>22600000</v>
      </c>
      <c r="J12">
        <v>2641</v>
      </c>
      <c r="K12">
        <v>576600</v>
      </c>
      <c r="L12" s="3">
        <f t="shared" si="21"/>
        <v>15.0381</v>
      </c>
      <c r="M12" s="3">
        <f t="shared" si="22"/>
        <v>14.9724</v>
      </c>
      <c r="N12" s="3">
        <f t="shared" si="23"/>
        <v>14.906700000000001</v>
      </c>
      <c r="O12" s="3">
        <f t="shared" si="24"/>
        <v>14.873900000000001</v>
      </c>
      <c r="P12" s="3">
        <f t="shared" si="25"/>
        <v>14.841100000000001</v>
      </c>
      <c r="Q12" s="3">
        <f t="shared" si="26"/>
        <v>14.841100000000001</v>
      </c>
      <c r="R12" s="3">
        <f t="shared" si="27"/>
        <v>14.841100000000001</v>
      </c>
      <c r="S12" s="5">
        <f t="shared" si="8"/>
        <v>0.75190000000000001</v>
      </c>
      <c r="T12" s="5">
        <f t="shared" si="9"/>
        <v>0.74860000000000004</v>
      </c>
      <c r="U12" s="5">
        <f t="shared" si="10"/>
        <v>0.74529999999999996</v>
      </c>
      <c r="V12" s="5">
        <f t="shared" si="11"/>
        <v>0.74370000000000003</v>
      </c>
      <c r="W12" s="5">
        <f t="shared" si="12"/>
        <v>0.74209999999999998</v>
      </c>
      <c r="X12" s="5">
        <f t="shared" si="13"/>
        <v>0.74209999999999998</v>
      </c>
      <c r="Y12" s="5">
        <f t="shared" si="14"/>
        <v>0.74209999999999998</v>
      </c>
      <c r="Z12" t="s">
        <v>55</v>
      </c>
      <c r="AA12" t="s">
        <v>54</v>
      </c>
    </row>
    <row r="13" spans="1:27" x14ac:dyDescent="0.25">
      <c r="A13" s="16"/>
      <c r="B13" t="s">
        <v>88</v>
      </c>
      <c r="C13" s="2">
        <v>25400000</v>
      </c>
      <c r="D13">
        <f t="shared" si="17"/>
        <v>25300000</v>
      </c>
      <c r="E13">
        <v>25200000</v>
      </c>
      <c r="F13">
        <f t="shared" si="17"/>
        <v>25150000</v>
      </c>
      <c r="G13">
        <v>25100000</v>
      </c>
      <c r="H13">
        <f t="shared" si="17"/>
        <v>25100000</v>
      </c>
      <c r="I13">
        <v>25100000</v>
      </c>
      <c r="J13">
        <v>2641</v>
      </c>
      <c r="K13">
        <v>576600</v>
      </c>
      <c r="L13" s="3">
        <f t="shared" si="21"/>
        <v>16.6798</v>
      </c>
      <c r="M13" s="3">
        <f t="shared" si="22"/>
        <v>16.614100000000001</v>
      </c>
      <c r="N13" s="3">
        <f t="shared" si="23"/>
        <v>16.548500000000001</v>
      </c>
      <c r="O13" s="3">
        <f t="shared" si="24"/>
        <v>16.515599999999999</v>
      </c>
      <c r="P13" s="3">
        <f t="shared" si="25"/>
        <v>16.482800000000001</v>
      </c>
      <c r="Q13" s="3">
        <f t="shared" si="26"/>
        <v>16.482800000000001</v>
      </c>
      <c r="R13" s="3">
        <f t="shared" si="27"/>
        <v>16.482800000000001</v>
      </c>
      <c r="S13" s="5">
        <f t="shared" si="8"/>
        <v>0.83399999999999996</v>
      </c>
      <c r="T13" s="5">
        <f t="shared" si="9"/>
        <v>0.83069999999999999</v>
      </c>
      <c r="U13" s="5">
        <f t="shared" si="10"/>
        <v>0.82740000000000002</v>
      </c>
      <c r="V13" s="5">
        <f t="shared" si="11"/>
        <v>0.82579999999999998</v>
      </c>
      <c r="W13" s="5">
        <f t="shared" si="12"/>
        <v>0.82410000000000005</v>
      </c>
      <c r="X13" s="5">
        <f t="shared" si="13"/>
        <v>0.82410000000000005</v>
      </c>
      <c r="Y13" s="5">
        <f t="shared" si="14"/>
        <v>0.82410000000000005</v>
      </c>
      <c r="Z13" t="s">
        <v>91</v>
      </c>
      <c r="AA13" t="s">
        <v>54</v>
      </c>
    </row>
    <row r="14" spans="1:27" x14ac:dyDescent="0.25">
      <c r="A14" s="16"/>
      <c r="S14" s="9"/>
    </row>
    <row r="15" spans="1:27" x14ac:dyDescent="0.25">
      <c r="A15" s="16"/>
      <c r="B15" t="s">
        <v>13</v>
      </c>
      <c r="C15" s="2">
        <v>136000000</v>
      </c>
      <c r="D15">
        <f t="shared" si="15"/>
        <v>130500000</v>
      </c>
      <c r="E15">
        <v>125000000</v>
      </c>
      <c r="F15">
        <f t="shared" si="15"/>
        <v>125000000</v>
      </c>
      <c r="G15">
        <v>125000000</v>
      </c>
      <c r="H15">
        <f t="shared" ref="H15:H17" si="28">(G15+I15)/2</f>
        <v>125000000</v>
      </c>
      <c r="I15">
        <v>125000000</v>
      </c>
      <c r="J15" s="19">
        <v>344146718.14671803</v>
      </c>
      <c r="K15" s="19"/>
      <c r="L15" s="3">
        <f>(C15/($J15))*1000</f>
        <v>395.18029034936177</v>
      </c>
      <c r="M15" s="3">
        <f t="shared" ref="M15:R15" si="29">(D15/($J15))*1000</f>
        <v>379.19873448964489</v>
      </c>
      <c r="N15" s="3">
        <f t="shared" si="29"/>
        <v>363.21717862992807</v>
      </c>
      <c r="O15" s="3">
        <f t="shared" si="29"/>
        <v>363.21717862992807</v>
      </c>
      <c r="P15" s="3">
        <f t="shared" si="29"/>
        <v>363.21717862992807</v>
      </c>
      <c r="Q15" s="3">
        <f t="shared" si="29"/>
        <v>363.21717862992807</v>
      </c>
      <c r="R15" s="3">
        <f t="shared" si="29"/>
        <v>363.21717862992807</v>
      </c>
      <c r="S15" s="5">
        <f t="shared" ref="S15:S19" si="30">0.05*L15</f>
        <v>19.759014517468088</v>
      </c>
      <c r="T15" s="5">
        <f>0.05*L15</f>
        <v>19.759014517468088</v>
      </c>
      <c r="U15" s="5">
        <f t="shared" ref="U15:U19" si="31">0.05*M15</f>
        <v>18.959936724482244</v>
      </c>
      <c r="V15" s="5">
        <f t="shared" ref="V15:V19" si="32">0.05*N15</f>
        <v>18.160858931496403</v>
      </c>
      <c r="W15" s="5">
        <f t="shared" ref="W15:W19" si="33">0.05*O15</f>
        <v>18.160858931496403</v>
      </c>
      <c r="X15" s="5">
        <f t="shared" ref="X15:X19" si="34">0.05*P15</f>
        <v>18.160858931496403</v>
      </c>
      <c r="Y15" s="5">
        <f t="shared" ref="Y15:Y19" si="35">0.05*Q15</f>
        <v>18.160858931496403</v>
      </c>
      <c r="AA15" t="s">
        <v>26</v>
      </c>
    </row>
    <row r="16" spans="1:27" x14ac:dyDescent="0.25">
      <c r="A16" s="16"/>
      <c r="B16" t="s">
        <v>14</v>
      </c>
      <c r="C16" s="2">
        <v>136000000</v>
      </c>
      <c r="D16">
        <f t="shared" si="15"/>
        <v>130500000</v>
      </c>
      <c r="E16">
        <v>125000000</v>
      </c>
      <c r="F16">
        <f t="shared" si="15"/>
        <v>125000000</v>
      </c>
      <c r="G16">
        <v>125000000</v>
      </c>
      <c r="H16">
        <f t="shared" si="28"/>
        <v>125000000</v>
      </c>
      <c r="I16">
        <v>125000000</v>
      </c>
      <c r="J16" s="19">
        <v>344146718.14671803</v>
      </c>
      <c r="K16" s="19"/>
      <c r="L16" s="3">
        <f t="shared" ref="L16:L19" si="36">(C16/($J16))*1000</f>
        <v>395.18029034936177</v>
      </c>
      <c r="M16" s="3">
        <f t="shared" ref="M16:M19" si="37">(D16/($J16))*1000</f>
        <v>379.19873448964489</v>
      </c>
      <c r="N16" s="3">
        <f t="shared" ref="N16:N19" si="38">(E16/($J16))*1000</f>
        <v>363.21717862992807</v>
      </c>
      <c r="O16" s="3">
        <f t="shared" ref="O16:O19" si="39">(F16/($J16))*1000</f>
        <v>363.21717862992807</v>
      </c>
      <c r="P16" s="3">
        <f t="shared" ref="P16:P19" si="40">(G16/($J16))*1000</f>
        <v>363.21717862992807</v>
      </c>
      <c r="Q16" s="3">
        <f t="shared" ref="Q16:Q19" si="41">(H16/($J16))*1000</f>
        <v>363.21717862992807</v>
      </c>
      <c r="R16" s="3">
        <f t="shared" ref="R16:R19" si="42">(I16/($J16))*1000</f>
        <v>363.21717862992807</v>
      </c>
      <c r="S16" s="5">
        <f t="shared" si="30"/>
        <v>19.759014517468088</v>
      </c>
      <c r="T16" s="5">
        <f t="shared" ref="T16:T19" si="43">0.05*L16</f>
        <v>19.759014517468088</v>
      </c>
      <c r="U16" s="5">
        <f t="shared" si="31"/>
        <v>18.959936724482244</v>
      </c>
      <c r="V16" s="5">
        <f t="shared" si="32"/>
        <v>18.160858931496403</v>
      </c>
      <c r="W16" s="5">
        <f t="shared" si="33"/>
        <v>18.160858931496403</v>
      </c>
      <c r="X16" s="5">
        <f t="shared" si="34"/>
        <v>18.160858931496403</v>
      </c>
      <c r="Y16" s="5">
        <f t="shared" si="35"/>
        <v>18.160858931496403</v>
      </c>
      <c r="Z16" s="6" t="s">
        <v>34</v>
      </c>
      <c r="AA16" t="s">
        <v>35</v>
      </c>
    </row>
    <row r="17" spans="1:27" x14ac:dyDescent="0.25">
      <c r="A17" s="16"/>
      <c r="B17" t="s">
        <v>15</v>
      </c>
      <c r="C17" s="2">
        <v>160000000</v>
      </c>
      <c r="D17">
        <f t="shared" si="15"/>
        <v>160000000</v>
      </c>
      <c r="E17">
        <v>160000000</v>
      </c>
      <c r="F17">
        <f t="shared" si="15"/>
        <v>155000000</v>
      </c>
      <c r="G17">
        <v>150000000</v>
      </c>
      <c r="H17">
        <f t="shared" si="28"/>
        <v>148500000</v>
      </c>
      <c r="I17">
        <v>147000000</v>
      </c>
      <c r="J17" s="19">
        <v>344146718.14671803</v>
      </c>
      <c r="K17" s="19"/>
      <c r="L17" s="3">
        <f t="shared" si="36"/>
        <v>464.91798864630795</v>
      </c>
      <c r="M17" s="3">
        <f t="shared" si="37"/>
        <v>464.91798864630795</v>
      </c>
      <c r="N17" s="3">
        <f t="shared" si="38"/>
        <v>464.91798864630795</v>
      </c>
      <c r="O17" s="3">
        <f t="shared" si="39"/>
        <v>450.38930150111082</v>
      </c>
      <c r="P17" s="3">
        <f t="shared" si="40"/>
        <v>435.8606143559137</v>
      </c>
      <c r="Q17" s="3">
        <f t="shared" si="41"/>
        <v>431.50200821235455</v>
      </c>
      <c r="R17" s="3">
        <f t="shared" si="42"/>
        <v>427.14340206879547</v>
      </c>
      <c r="S17" s="5">
        <f t="shared" si="30"/>
        <v>23.245899432315397</v>
      </c>
      <c r="T17" s="5">
        <f t="shared" si="43"/>
        <v>23.245899432315397</v>
      </c>
      <c r="U17" s="5">
        <f t="shared" si="31"/>
        <v>23.245899432315397</v>
      </c>
      <c r="V17" s="5">
        <f t="shared" si="32"/>
        <v>23.245899432315397</v>
      </c>
      <c r="W17" s="5">
        <f t="shared" si="33"/>
        <v>22.519465075055543</v>
      </c>
      <c r="X17" s="5">
        <f t="shared" si="34"/>
        <v>21.793030717795688</v>
      </c>
      <c r="Y17" s="5">
        <f t="shared" si="35"/>
        <v>21.575100410617729</v>
      </c>
      <c r="Z17" s="6" t="s">
        <v>37</v>
      </c>
      <c r="AA17" s="7" t="s">
        <v>36</v>
      </c>
    </row>
    <row r="18" spans="1:27" x14ac:dyDescent="0.25">
      <c r="A18" s="16"/>
      <c r="B18" t="s">
        <v>16</v>
      </c>
      <c r="C18" s="2">
        <v>9900000</v>
      </c>
      <c r="D18">
        <f t="shared" si="15"/>
        <v>9600000</v>
      </c>
      <c r="E18">
        <v>9300000</v>
      </c>
      <c r="F18">
        <f t="shared" si="15"/>
        <v>9300000</v>
      </c>
      <c r="G18">
        <v>9300000</v>
      </c>
      <c r="H18">
        <f t="shared" ref="H18" si="44">(G18+I18)/2</f>
        <v>9300000</v>
      </c>
      <c r="I18">
        <v>9300000</v>
      </c>
      <c r="J18" s="20">
        <v>81933388.842631146</v>
      </c>
      <c r="K18" s="20"/>
      <c r="L18" s="3">
        <f t="shared" si="36"/>
        <v>120.82986118168328</v>
      </c>
      <c r="M18" s="3">
        <f t="shared" si="37"/>
        <v>117.16835023678379</v>
      </c>
      <c r="N18" s="3">
        <f t="shared" si="38"/>
        <v>113.5068392918843</v>
      </c>
      <c r="O18" s="3">
        <f t="shared" si="39"/>
        <v>113.5068392918843</v>
      </c>
      <c r="P18" s="3">
        <f t="shared" si="40"/>
        <v>113.5068392918843</v>
      </c>
      <c r="Q18" s="3">
        <f t="shared" si="41"/>
        <v>113.5068392918843</v>
      </c>
      <c r="R18" s="3">
        <f t="shared" si="42"/>
        <v>113.5068392918843</v>
      </c>
      <c r="S18" s="5">
        <f t="shared" si="30"/>
        <v>6.0414930590841642</v>
      </c>
      <c r="T18" s="5">
        <f t="shared" si="43"/>
        <v>6.0414930590841642</v>
      </c>
      <c r="U18" s="5">
        <f t="shared" si="31"/>
        <v>5.8584175118391899</v>
      </c>
      <c r="V18" s="5">
        <f t="shared" si="32"/>
        <v>5.6753419645942156</v>
      </c>
      <c r="W18" s="5">
        <f t="shared" si="33"/>
        <v>5.6753419645942156</v>
      </c>
      <c r="X18" s="5">
        <f t="shared" si="34"/>
        <v>5.6753419645942156</v>
      </c>
      <c r="Y18" s="5">
        <f t="shared" si="35"/>
        <v>5.6753419645942156</v>
      </c>
      <c r="Z18" t="s">
        <v>60</v>
      </c>
      <c r="AA18" t="s">
        <v>35</v>
      </c>
    </row>
    <row r="19" spans="1:27" x14ac:dyDescent="0.25">
      <c r="A19" s="16"/>
      <c r="B19" t="s">
        <v>17</v>
      </c>
      <c r="C19" s="2">
        <v>13400000</v>
      </c>
      <c r="D19">
        <f t="shared" si="15"/>
        <v>13050000</v>
      </c>
      <c r="E19">
        <v>12700000</v>
      </c>
      <c r="F19">
        <f t="shared" si="15"/>
        <v>12700000</v>
      </c>
      <c r="G19">
        <v>12700000</v>
      </c>
      <c r="H19">
        <f t="shared" ref="H19" si="45">(G19+I19)/2</f>
        <v>12700000</v>
      </c>
      <c r="I19">
        <v>12700000</v>
      </c>
      <c r="J19" s="20">
        <v>81933388.842631146</v>
      </c>
      <c r="K19" s="20"/>
      <c r="L19" s="3">
        <f t="shared" si="36"/>
        <v>163.54748887217738</v>
      </c>
      <c r="M19" s="3">
        <f t="shared" si="37"/>
        <v>159.27572610312799</v>
      </c>
      <c r="N19" s="3">
        <f t="shared" si="38"/>
        <v>155.00396333407858</v>
      </c>
      <c r="O19" s="3">
        <f t="shared" si="39"/>
        <v>155.00396333407858</v>
      </c>
      <c r="P19" s="3">
        <f t="shared" si="40"/>
        <v>155.00396333407858</v>
      </c>
      <c r="Q19" s="3">
        <f t="shared" si="41"/>
        <v>155.00396333407858</v>
      </c>
      <c r="R19" s="3">
        <f t="shared" si="42"/>
        <v>155.00396333407858</v>
      </c>
      <c r="S19" s="5">
        <f t="shared" si="30"/>
        <v>8.1773744436088691</v>
      </c>
      <c r="T19" s="5">
        <f t="shared" si="43"/>
        <v>8.1773744436088691</v>
      </c>
      <c r="U19" s="5">
        <f t="shared" si="31"/>
        <v>7.9637863051564004</v>
      </c>
      <c r="V19" s="5">
        <f t="shared" si="32"/>
        <v>7.750198166703929</v>
      </c>
      <c r="W19" s="5">
        <f t="shared" si="33"/>
        <v>7.750198166703929</v>
      </c>
      <c r="X19" s="5">
        <f t="shared" si="34"/>
        <v>7.750198166703929</v>
      </c>
      <c r="Y19" s="5">
        <f t="shared" si="35"/>
        <v>7.750198166703929</v>
      </c>
      <c r="Z19" t="s">
        <v>61</v>
      </c>
      <c r="AA19" t="s">
        <v>62</v>
      </c>
    </row>
    <row r="20" spans="1:27" x14ac:dyDescent="0.25">
      <c r="A20" s="16"/>
      <c r="B20" t="s">
        <v>18</v>
      </c>
      <c r="C20" s="2">
        <v>28564</v>
      </c>
      <c r="D20">
        <f t="shared" si="15"/>
        <v>22427</v>
      </c>
      <c r="E20">
        <v>16290</v>
      </c>
      <c r="F20">
        <f>E20-($E20-$I20)/4</f>
        <v>15705</v>
      </c>
      <c r="G20">
        <f t="shared" ref="G20:H20" si="46">F20-($E20-$I20)/4</f>
        <v>15120</v>
      </c>
      <c r="H20">
        <f t="shared" si="46"/>
        <v>14535</v>
      </c>
      <c r="I20">
        <v>13950</v>
      </c>
      <c r="J20">
        <v>1.6</v>
      </c>
      <c r="K20">
        <v>13500</v>
      </c>
      <c r="L20" s="3">
        <f>ROUND((C20/($J20*$K20))*(1/1000000)*1000000000,4)</f>
        <v>1322.4074000000001</v>
      </c>
      <c r="M20" s="3">
        <f t="shared" ref="M20:R20" si="47">ROUND((D20/($J20*$K20))*(1/1000000)*1000000000,4)</f>
        <v>1038.287</v>
      </c>
      <c r="N20" s="3">
        <f t="shared" si="47"/>
        <v>754.16669999999999</v>
      </c>
      <c r="O20" s="3">
        <f t="shared" si="47"/>
        <v>727.08330000000001</v>
      </c>
      <c r="P20" s="3">
        <f t="shared" si="47"/>
        <v>700</v>
      </c>
      <c r="Q20" s="3">
        <f t="shared" si="47"/>
        <v>672.91669999999999</v>
      </c>
      <c r="R20" s="3">
        <f t="shared" si="47"/>
        <v>645.83330000000001</v>
      </c>
      <c r="S20" s="5">
        <f>ROUND(0.05*L20,4)</f>
        <v>66.120400000000004</v>
      </c>
      <c r="T20" s="5">
        <f t="shared" ref="T20:Y20" si="48">ROUND(0.05*M20,4)</f>
        <v>51.914400000000001</v>
      </c>
      <c r="U20" s="5">
        <f t="shared" si="48"/>
        <v>37.708300000000001</v>
      </c>
      <c r="V20" s="5">
        <f t="shared" si="48"/>
        <v>36.354199999999999</v>
      </c>
      <c r="W20" s="5">
        <f t="shared" si="48"/>
        <v>35</v>
      </c>
      <c r="X20" s="5">
        <f t="shared" si="48"/>
        <v>33.645800000000001</v>
      </c>
      <c r="Y20" s="5">
        <f t="shared" si="48"/>
        <v>32.291699999999999</v>
      </c>
      <c r="Z20" t="s">
        <v>100</v>
      </c>
      <c r="AA20" t="s">
        <v>45</v>
      </c>
    </row>
    <row r="21" spans="1:27" x14ac:dyDescent="0.25">
      <c r="A21" s="16"/>
      <c r="B21" t="s">
        <v>19</v>
      </c>
      <c r="C21" s="2">
        <v>54058</v>
      </c>
      <c r="D21">
        <f>(C21+E21)/2</f>
        <v>37114</v>
      </c>
      <c r="E21">
        <v>20170</v>
      </c>
      <c r="F21">
        <f t="shared" ref="F21:H21" si="49">E21-($E21-$I21)/4</f>
        <v>18675</v>
      </c>
      <c r="G21">
        <f t="shared" si="49"/>
        <v>17180</v>
      </c>
      <c r="H21">
        <f t="shared" si="49"/>
        <v>15685</v>
      </c>
      <c r="I21">
        <v>14190</v>
      </c>
      <c r="J21">
        <v>1.6</v>
      </c>
      <c r="K21">
        <v>13500</v>
      </c>
      <c r="L21" s="3">
        <f t="shared" ref="L21:L24" si="50">ROUND((C21/($J21*$K21))*(1/1000000)*1000000000,4)</f>
        <v>2502.6851999999999</v>
      </c>
      <c r="M21" s="3">
        <f t="shared" ref="M21:M24" si="51">ROUND((D21/($J21*$K21))*(1/1000000)*1000000000,4)</f>
        <v>1718.2407000000001</v>
      </c>
      <c r="N21" s="3">
        <f t="shared" ref="N21:N24" si="52">ROUND((E21/($J21*$K21))*(1/1000000)*1000000000,4)</f>
        <v>933.79629999999997</v>
      </c>
      <c r="O21" s="3">
        <f t="shared" ref="O21:O24" si="53">ROUND((F21/($J21*$K21))*(1/1000000)*1000000000,4)</f>
        <v>864.58330000000001</v>
      </c>
      <c r="P21" s="3">
        <f t="shared" ref="P21:P24" si="54">ROUND((G21/($J21*$K21))*(1/1000000)*1000000000,4)</f>
        <v>795.37040000000002</v>
      </c>
      <c r="Q21" s="3">
        <f t="shared" ref="Q21:Q24" si="55">ROUND((H21/($J21*$K21))*(1/1000000)*1000000000,4)</f>
        <v>726.15740000000005</v>
      </c>
      <c r="R21" s="3">
        <f t="shared" ref="R21:R24" si="56">ROUND((I21/($J21*$K21))*(1/1000000)*1000000000,4)</f>
        <v>656.94439999999997</v>
      </c>
      <c r="S21" s="5">
        <f t="shared" ref="S21:S24" si="57">ROUND(0.05*L21,4)</f>
        <v>125.1343</v>
      </c>
      <c r="T21" s="5">
        <f t="shared" ref="T21:T24" si="58">ROUND(0.05*M21,4)</f>
        <v>85.912000000000006</v>
      </c>
      <c r="U21" s="5">
        <f t="shared" ref="U21:U24" si="59">ROUND(0.05*N21,4)</f>
        <v>46.689799999999998</v>
      </c>
      <c r="V21" s="5">
        <f t="shared" ref="V21:V24" si="60">ROUND(0.05*O21,4)</f>
        <v>43.229199999999999</v>
      </c>
      <c r="W21" s="5">
        <f t="shared" ref="W21:W24" si="61">ROUND(0.05*P21,4)</f>
        <v>39.768500000000003</v>
      </c>
      <c r="X21" s="5">
        <f t="shared" ref="X21:X24" si="62">ROUND(0.05*Q21,4)</f>
        <v>36.307899999999997</v>
      </c>
      <c r="Y21" s="5">
        <f t="shared" ref="Y21:Y24" si="63">ROUND(0.05*R21,4)</f>
        <v>32.847200000000001</v>
      </c>
      <c r="Z21" t="s">
        <v>100</v>
      </c>
      <c r="AA21" t="s">
        <v>46</v>
      </c>
    </row>
    <row r="22" spans="1:27" x14ac:dyDescent="0.25">
      <c r="A22" s="16"/>
      <c r="B22" t="s">
        <v>89</v>
      </c>
      <c r="C22" s="2">
        <v>23471</v>
      </c>
      <c r="D22">
        <f>(C22+E22)/2</f>
        <v>20700.5</v>
      </c>
      <c r="E22">
        <v>17930</v>
      </c>
      <c r="F22">
        <v>17930</v>
      </c>
      <c r="G22">
        <f t="shared" ref="G22:H22" si="64">F22-($E22-$I22)/4</f>
        <v>17930</v>
      </c>
      <c r="H22">
        <f t="shared" si="64"/>
        <v>17930</v>
      </c>
      <c r="I22">
        <v>17930</v>
      </c>
      <c r="J22">
        <v>1.6</v>
      </c>
      <c r="K22">
        <v>13500</v>
      </c>
      <c r="L22" s="3">
        <f t="shared" si="50"/>
        <v>1086.6204</v>
      </c>
      <c r="M22" s="3">
        <f t="shared" si="51"/>
        <v>958.35649999999998</v>
      </c>
      <c r="N22" s="3">
        <f t="shared" si="52"/>
        <v>830.09259999999995</v>
      </c>
      <c r="O22" s="3">
        <f t="shared" si="53"/>
        <v>830.09259999999995</v>
      </c>
      <c r="P22" s="3">
        <f t="shared" si="54"/>
        <v>830.09259999999995</v>
      </c>
      <c r="Q22" s="3">
        <f t="shared" si="55"/>
        <v>830.09259999999995</v>
      </c>
      <c r="R22" s="3">
        <f t="shared" si="56"/>
        <v>830.09259999999995</v>
      </c>
      <c r="S22" s="5">
        <f t="shared" si="57"/>
        <v>54.331000000000003</v>
      </c>
      <c r="T22" s="5">
        <f t="shared" si="58"/>
        <v>47.9178</v>
      </c>
      <c r="U22" s="5">
        <f t="shared" si="59"/>
        <v>41.504600000000003</v>
      </c>
      <c r="V22" s="5">
        <f t="shared" si="60"/>
        <v>41.504600000000003</v>
      </c>
      <c r="W22" s="5">
        <f t="shared" si="61"/>
        <v>41.504600000000003</v>
      </c>
      <c r="X22" s="5">
        <f t="shared" si="62"/>
        <v>41.504600000000003</v>
      </c>
      <c r="Y22" s="5">
        <f t="shared" si="63"/>
        <v>41.504600000000003</v>
      </c>
      <c r="Z22" t="s">
        <v>100</v>
      </c>
      <c r="AA22" t="s">
        <v>44</v>
      </c>
    </row>
    <row r="23" spans="1:27" x14ac:dyDescent="0.25">
      <c r="A23" s="16"/>
      <c r="B23" t="s">
        <v>20</v>
      </c>
      <c r="C23" s="11">
        <v>21957</v>
      </c>
      <c r="D23" s="10">
        <f>(C23+E23)/2</f>
        <v>19268.5</v>
      </c>
      <c r="E23" s="11">
        <v>16580</v>
      </c>
      <c r="F23">
        <f t="shared" ref="F23:H23" si="65">E23-($E23-$I23)/4</f>
        <v>16580</v>
      </c>
      <c r="G23">
        <f t="shared" si="65"/>
        <v>16580</v>
      </c>
      <c r="H23">
        <f t="shared" si="65"/>
        <v>16580</v>
      </c>
      <c r="I23" s="11">
        <v>16580</v>
      </c>
      <c r="J23">
        <v>1.6</v>
      </c>
      <c r="K23">
        <v>13500</v>
      </c>
      <c r="L23" s="3">
        <f t="shared" si="50"/>
        <v>1016.5278</v>
      </c>
      <c r="M23" s="3">
        <f t="shared" si="51"/>
        <v>892.06020000000001</v>
      </c>
      <c r="N23" s="3">
        <f t="shared" si="52"/>
        <v>767.59259999999995</v>
      </c>
      <c r="O23" s="3">
        <f t="shared" si="53"/>
        <v>767.59259999999995</v>
      </c>
      <c r="P23" s="3">
        <f t="shared" si="54"/>
        <v>767.59259999999995</v>
      </c>
      <c r="Q23" s="3">
        <f t="shared" si="55"/>
        <v>767.59259999999995</v>
      </c>
      <c r="R23" s="3">
        <f t="shared" si="56"/>
        <v>767.59259999999995</v>
      </c>
      <c r="S23" s="5">
        <f t="shared" si="57"/>
        <v>50.8264</v>
      </c>
      <c r="T23" s="5">
        <f t="shared" si="58"/>
        <v>44.603000000000002</v>
      </c>
      <c r="U23" s="5">
        <f t="shared" si="59"/>
        <v>38.379600000000003</v>
      </c>
      <c r="V23" s="5">
        <f t="shared" si="60"/>
        <v>38.379600000000003</v>
      </c>
      <c r="W23" s="5">
        <f t="shared" si="61"/>
        <v>38.379600000000003</v>
      </c>
      <c r="X23" s="5">
        <f t="shared" si="62"/>
        <v>38.379600000000003</v>
      </c>
      <c r="Y23" s="5">
        <f t="shared" si="63"/>
        <v>38.379600000000003</v>
      </c>
      <c r="Z23" t="s">
        <v>100</v>
      </c>
      <c r="AA23" t="s">
        <v>44</v>
      </c>
    </row>
    <row r="24" spans="1:27" x14ac:dyDescent="0.25">
      <c r="A24" s="16"/>
      <c r="B24" t="s">
        <v>21</v>
      </c>
      <c r="C24" s="2">
        <v>29733</v>
      </c>
      <c r="D24">
        <f>(C24+E24)/2</f>
        <v>23086.5</v>
      </c>
      <c r="E24">
        <v>16440</v>
      </c>
      <c r="F24">
        <f t="shared" ref="F24:H24" si="66">E24-($E24-$I24)/4</f>
        <v>15985</v>
      </c>
      <c r="G24">
        <f t="shared" si="66"/>
        <v>15530</v>
      </c>
      <c r="H24">
        <f t="shared" si="66"/>
        <v>15075</v>
      </c>
      <c r="I24">
        <v>14620</v>
      </c>
      <c r="J24">
        <v>1.6</v>
      </c>
      <c r="K24">
        <v>13500</v>
      </c>
      <c r="L24" s="3">
        <f t="shared" si="50"/>
        <v>1376.5278000000001</v>
      </c>
      <c r="M24" s="3">
        <f t="shared" si="51"/>
        <v>1068.8194000000001</v>
      </c>
      <c r="N24" s="3">
        <f t="shared" si="52"/>
        <v>761.11109999999996</v>
      </c>
      <c r="O24" s="3">
        <f t="shared" si="53"/>
        <v>740.04629999999997</v>
      </c>
      <c r="P24" s="3">
        <f t="shared" si="54"/>
        <v>718.98149999999998</v>
      </c>
      <c r="Q24" s="3">
        <f t="shared" si="55"/>
        <v>697.91669999999999</v>
      </c>
      <c r="R24" s="3">
        <f t="shared" si="56"/>
        <v>676.8519</v>
      </c>
      <c r="S24" s="5">
        <f t="shared" si="57"/>
        <v>68.826400000000007</v>
      </c>
      <c r="T24" s="5">
        <f t="shared" si="58"/>
        <v>53.441000000000003</v>
      </c>
      <c r="U24" s="5">
        <f t="shared" si="59"/>
        <v>38.055599999999998</v>
      </c>
      <c r="V24" s="5">
        <f t="shared" si="60"/>
        <v>37.002299999999998</v>
      </c>
      <c r="W24" s="5">
        <f t="shared" si="61"/>
        <v>35.949100000000001</v>
      </c>
      <c r="X24" s="5">
        <f t="shared" si="62"/>
        <v>34.895800000000001</v>
      </c>
      <c r="Y24" s="5">
        <f t="shared" si="63"/>
        <v>33.842599999999997</v>
      </c>
      <c r="Z24" t="s">
        <v>100</v>
      </c>
      <c r="AA24" t="s">
        <v>47</v>
      </c>
    </row>
    <row r="27" spans="1:27" x14ac:dyDescent="0.25">
      <c r="B27" t="s">
        <v>92</v>
      </c>
      <c r="C27" s="2" t="s">
        <v>27</v>
      </c>
    </row>
    <row r="28" spans="1:27" x14ac:dyDescent="0.25">
      <c r="B28" t="s">
        <v>93</v>
      </c>
      <c r="C28" s="4" t="s">
        <v>94</v>
      </c>
    </row>
    <row r="29" spans="1:27" x14ac:dyDescent="0.25">
      <c r="B29" t="s">
        <v>95</v>
      </c>
      <c r="C29" s="2" t="s">
        <v>96</v>
      </c>
    </row>
    <row r="31" spans="1:27" x14ac:dyDescent="0.25">
      <c r="B31" t="s">
        <v>92</v>
      </c>
      <c r="C31" s="2" t="s">
        <v>99</v>
      </c>
    </row>
    <row r="32" spans="1:27" x14ac:dyDescent="0.25">
      <c r="B32" t="s">
        <v>93</v>
      </c>
      <c r="C32" s="4" t="s">
        <v>98</v>
      </c>
    </row>
  </sheetData>
  <mergeCells count="11">
    <mergeCell ref="A3:A24"/>
    <mergeCell ref="C1:I1"/>
    <mergeCell ref="L1:R1"/>
    <mergeCell ref="S1:Y1"/>
    <mergeCell ref="J15:K15"/>
    <mergeCell ref="J16:K16"/>
    <mergeCell ref="J17:K17"/>
    <mergeCell ref="J18:K18"/>
    <mergeCell ref="J19:K19"/>
    <mergeCell ref="J3:K3"/>
    <mergeCell ref="J4:K4"/>
  </mergeCells>
  <dataValidations count="1">
    <dataValidation type="list" allowBlank="1" showInputMessage="1" showErrorMessage="1" sqref="B14 B10:B12" xr:uid="{00000000-0002-0000-0000-000000000000}">
      <formula1>Technologies</formula1>
      <formula2>0</formula2>
    </dataValidation>
  </dataValidations>
  <hyperlinks>
    <hyperlink ref="C28" r:id="rId1" xr:uid="{00000000-0004-0000-0000-000000000000}"/>
    <hyperlink ref="C32" r:id="rId2" xr:uid="{ED75C4C0-A6AB-4635-AE39-AA72C13D6F13}"/>
  </hyperlinks>
  <pageMargins left="0.7" right="0.7" top="0.78749999999999998" bottom="0.78749999999999998" header="0.511811023622047" footer="0.511811023622047"/>
  <pageSetup paperSize="9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24" zoomScale="150" zoomScaleNormal="150" workbookViewId="0">
      <selection activeCell="C44" sqref="C44"/>
    </sheetView>
  </sheetViews>
  <sheetFormatPr defaultColWidth="10.7109375" defaultRowHeight="15" x14ac:dyDescent="0.25"/>
  <cols>
    <col min="1" max="1" width="26.85546875" customWidth="1"/>
    <col min="2" max="2" width="16.7109375" customWidth="1"/>
    <col min="4" max="4" width="12.28515625" bestFit="1" customWidth="1"/>
  </cols>
  <sheetData>
    <row r="1" spans="1:6" x14ac:dyDescent="0.25">
      <c r="A1" s="15" t="s">
        <v>83</v>
      </c>
    </row>
    <row r="2" spans="1:6" x14ac:dyDescent="0.25">
      <c r="A2" t="s">
        <v>43</v>
      </c>
    </row>
    <row r="3" spans="1:6" x14ac:dyDescent="0.25">
      <c r="A3" t="s">
        <v>2</v>
      </c>
      <c r="B3" t="s">
        <v>40</v>
      </c>
      <c r="C3" t="s">
        <v>41</v>
      </c>
      <c r="D3" t="s">
        <v>39</v>
      </c>
    </row>
    <row r="4" spans="1:6" x14ac:dyDescent="0.25">
      <c r="A4" s="4" t="s">
        <v>42</v>
      </c>
      <c r="B4">
        <v>8913400000000</v>
      </c>
      <c r="C4">
        <v>25900</v>
      </c>
      <c r="D4" s="8">
        <f>B4/C4</f>
        <v>344146718.14671814</v>
      </c>
    </row>
    <row r="6" spans="1:6" x14ac:dyDescent="0.25">
      <c r="A6" s="15" t="s">
        <v>84</v>
      </c>
    </row>
    <row r="7" spans="1:6" x14ac:dyDescent="0.25">
      <c r="A7" t="s">
        <v>53</v>
      </c>
      <c r="C7" s="8">
        <v>1.6</v>
      </c>
      <c r="D7" s="4" t="s">
        <v>48</v>
      </c>
    </row>
    <row r="9" spans="1:6" x14ac:dyDescent="0.25">
      <c r="A9" t="s">
        <v>51</v>
      </c>
      <c r="F9" s="4" t="s">
        <v>52</v>
      </c>
    </row>
    <row r="10" spans="1:6" x14ac:dyDescent="0.25">
      <c r="B10" t="s">
        <v>49</v>
      </c>
      <c r="C10" s="8">
        <v>13.509</v>
      </c>
    </row>
    <row r="11" spans="1:6" x14ac:dyDescent="0.25">
      <c r="B11" t="s">
        <v>50</v>
      </c>
      <c r="C11" s="8">
        <v>22.565999999999999</v>
      </c>
    </row>
    <row r="12" spans="1:6" x14ac:dyDescent="0.25">
      <c r="A12" t="s">
        <v>57</v>
      </c>
    </row>
    <row r="13" spans="1:6" x14ac:dyDescent="0.25">
      <c r="A13" t="s">
        <v>56</v>
      </c>
      <c r="B13">
        <v>296300000</v>
      </c>
    </row>
    <row r="14" spans="1:6" x14ac:dyDescent="0.25">
      <c r="A14" t="s">
        <v>58</v>
      </c>
      <c r="B14">
        <v>3700000000</v>
      </c>
    </row>
    <row r="16" spans="1:6" x14ac:dyDescent="0.25">
      <c r="A16" t="s">
        <v>59</v>
      </c>
      <c r="B16" s="8">
        <f>B14/B13</f>
        <v>12.487343908201147</v>
      </c>
    </row>
    <row r="18" spans="1:2" x14ac:dyDescent="0.25">
      <c r="A18" s="15" t="s">
        <v>85</v>
      </c>
    </row>
    <row r="19" spans="1:2" x14ac:dyDescent="0.25">
      <c r="A19" s="4" t="s">
        <v>63</v>
      </c>
    </row>
    <row r="20" spans="1:2" x14ac:dyDescent="0.25">
      <c r="A20" t="s">
        <v>67</v>
      </c>
    </row>
    <row r="21" spans="1:2" x14ac:dyDescent="0.25">
      <c r="A21" t="s">
        <v>65</v>
      </c>
      <c r="B21" s="13">
        <v>2603000000</v>
      </c>
    </row>
    <row r="22" spans="1:2" x14ac:dyDescent="0.25">
      <c r="A22" t="s">
        <v>64</v>
      </c>
      <c r="B22">
        <v>98402000000</v>
      </c>
    </row>
    <row r="23" spans="1:2" x14ac:dyDescent="0.25">
      <c r="A23" t="s">
        <v>71</v>
      </c>
      <c r="B23">
        <v>1201</v>
      </c>
    </row>
    <row r="24" spans="1:2" x14ac:dyDescent="0.25">
      <c r="A24" t="s">
        <v>66</v>
      </c>
      <c r="B24" s="14">
        <f>B22/B23</f>
        <v>81933388.842631146</v>
      </c>
    </row>
    <row r="25" spans="1:2" x14ac:dyDescent="0.25">
      <c r="A25" t="s">
        <v>68</v>
      </c>
    </row>
    <row r="26" spans="1:2" x14ac:dyDescent="0.25">
      <c r="A26" t="s">
        <v>69</v>
      </c>
      <c r="B26">
        <v>85005000000</v>
      </c>
    </row>
    <row r="27" spans="1:2" x14ac:dyDescent="0.25">
      <c r="A27" t="s">
        <v>70</v>
      </c>
      <c r="B27">
        <v>523</v>
      </c>
    </row>
    <row r="28" spans="1:2" x14ac:dyDescent="0.25">
      <c r="A28" t="s">
        <v>71</v>
      </c>
      <c r="B28">
        <v>2680</v>
      </c>
    </row>
    <row r="29" spans="1:2" x14ac:dyDescent="0.25">
      <c r="A29" t="s">
        <v>72</v>
      </c>
      <c r="B29" s="8">
        <f>B26/B28</f>
        <v>31718283.582089551</v>
      </c>
    </row>
    <row r="30" spans="1:2" x14ac:dyDescent="0.25">
      <c r="B30" s="8"/>
    </row>
    <row r="31" spans="1:2" x14ac:dyDescent="0.25">
      <c r="A31" s="15" t="s">
        <v>86</v>
      </c>
    </row>
    <row r="32" spans="1:2" x14ac:dyDescent="0.25">
      <c r="A32" s="4" t="s">
        <v>78</v>
      </c>
    </row>
    <row r="33" spans="1:2" x14ac:dyDescent="0.25">
      <c r="A33" t="s">
        <v>77</v>
      </c>
      <c r="B33">
        <v>110374</v>
      </c>
    </row>
    <row r="34" spans="1:2" x14ac:dyDescent="0.25">
      <c r="A34" t="s">
        <v>79</v>
      </c>
      <c r="B34">
        <v>291600000</v>
      </c>
    </row>
    <row r="35" spans="1:2" x14ac:dyDescent="0.25">
      <c r="A35" t="s">
        <v>80</v>
      </c>
      <c r="B35" s="8">
        <f>B34/B33</f>
        <v>2641.92654067081</v>
      </c>
    </row>
    <row r="36" spans="1:2" x14ac:dyDescent="0.25">
      <c r="A36" s="4" t="s">
        <v>81</v>
      </c>
    </row>
    <row r="37" spans="1:2" x14ac:dyDescent="0.25">
      <c r="A37" t="s">
        <v>82</v>
      </c>
      <c r="B37">
        <v>384400</v>
      </c>
    </row>
    <row r="38" spans="1:2" x14ac:dyDescent="0.25">
      <c r="A38" t="s">
        <v>38</v>
      </c>
      <c r="B38" s="8">
        <f>B37*2*0.75</f>
        <v>576600</v>
      </c>
    </row>
  </sheetData>
  <hyperlinks>
    <hyperlink ref="A4" r:id="rId1" xr:uid="{00000000-0004-0000-0100-000000000000}"/>
    <hyperlink ref="D7" r:id="rId2" location=":~:text=Passenger%20cars%20are%20a%20major%20polluter%2C%20accounting%20for,cycling%20and%20walking%2C%20could%20help%20to%20reduce%20emissions." display=":~:text=Passenger%20cars%20are%20a%20major%20polluter%2C%20accounting%20for,cycling%20and%20walking%2C%20could%20help%20to%20reduce%20emissions." xr:uid="{00000000-0004-0000-0100-000001000000}"/>
    <hyperlink ref="F9" r:id="rId3" display="https://www.kba.de/DE/Statistik/Kraftverkehr/VerkehrKilometer/vk_inlaenderfahrleistung/2023/2023_vk_tabellen.html?nn=3517388&amp;fromStatistic=3517388&amp;yearFilter=2023&amp;fromStatistic=3517388&amp;yearFilter=2023" xr:uid="{00000000-0004-0000-0100-000002000000}"/>
    <hyperlink ref="A19" r:id="rId4" display="https://ir.deutschebahn.com/fileadmin/Deutsch/2019/Berichte/DuF_d_web_02.pdf" xr:uid="{00000000-0004-0000-0100-000003000000}"/>
    <hyperlink ref="A32" r:id="rId5" xr:uid="{00000000-0004-0000-0100-000004000000}"/>
    <hyperlink ref="A36" r:id="rId6" display="https://www.morethanshipping.com/whats-the-average-travel-time-of-a-container-ship-in-one-year/" xr:uid="{00000000-0004-0000-0100-000005000000}"/>
  </hyperlinks>
  <pageMargins left="0.7" right="0.7" top="0.78749999999999998" bottom="0.78749999999999998" header="0.511811023622047" footer="0.511811023622047"/>
  <pageSetup paperSize="9"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costs</vt:lpstr>
      <vt:lpstr>jahreskilometer und Füllgrad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</dc:creator>
  <dc:description/>
  <cp:lastModifiedBy>Nikita Moskalenko</cp:lastModifiedBy>
  <cp:revision>0</cp:revision>
  <dcterms:created xsi:type="dcterms:W3CDTF">2015-06-05T18:19:34Z</dcterms:created>
  <dcterms:modified xsi:type="dcterms:W3CDTF">2025-04-25T08:15:25Z</dcterms:modified>
  <dc:language>de-DE</dc:language>
</cp:coreProperties>
</file>