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_cp_with_5000K_new_data" sheetId="1" state="visible" r:id="rId2"/>
    <sheet name="finalized_data" sheetId="2" state="visible" r:id="rId3"/>
    <sheet name="cv_el_for_fitting1" sheetId="3" state="visible" r:id="rId4"/>
    <sheet name="cv_el_for_fittting" sheetId="4" state="visible" r:id="rId5"/>
    <sheet name="Cv_el_reproduction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<sst xmlns="http://schemas.openxmlformats.org/spreadsheetml/2006/main" count="669" uniqueCount="133">
  <si>
    <t xml:space="preserve">Components</t>
  </si>
  <si>
    <t xml:space="preserve">Fe</t>
  </si>
  <si>
    <t xml:space="preserve">delta_Cp</t>
  </si>
  <si>
    <t xml:space="preserve">del_ion</t>
  </si>
  <si>
    <t xml:space="preserve">del_ele</t>
  </si>
  <si>
    <t xml:space="preserve">del_agt</t>
  </si>
  <si>
    <t xml:space="preserve">Temperature</t>
  </si>
  <si>
    <t xml:space="preserve">Pressure</t>
  </si>
  <si>
    <t xml:space="preserve">V0</t>
  </si>
  <si>
    <t xml:space="preserve">V0_fig</t>
  </si>
  <si>
    <t xml:space="preserve">V0_fig_m</t>
  </si>
  <si>
    <t xml:space="preserve">scaling_factor</t>
  </si>
  <si>
    <t xml:space="preserve">V0_fig_m_revise</t>
  </si>
  <si>
    <t xml:space="preserve">Alpha_K</t>
  </si>
  <si>
    <t xml:space="preserve">Gamma_revised</t>
  </si>
  <si>
    <t xml:space="preserve">Cv(Nkb)</t>
  </si>
  <si>
    <t xml:space="preserve">Cv_J_mol</t>
  </si>
  <si>
    <t xml:space="preserve">Mean_Sel(eV/K)</t>
  </si>
  <si>
    <t xml:space="preserve">Cv_el_J_mol</t>
  </si>
  <si>
    <t xml:space="preserve">Cv_total_J_mol</t>
  </si>
  <si>
    <t xml:space="preserve">Cp_J_mol</t>
  </si>
  <si>
    <t xml:space="preserve">Cv_report_V</t>
  </si>
  <si>
    <t xml:space="preserve">-b</t>
  </si>
  <si>
    <t xml:space="preserve">check</t>
  </si>
  <si>
    <t xml:space="preserve">Fe_12p5_re</t>
  </si>
  <si>
    <t xml:space="preserve">Fe_12p5</t>
  </si>
  <si>
    <t xml:space="preserve">y</t>
  </si>
  <si>
    <t xml:space="preserve">ad-1350</t>
  </si>
  <si>
    <t xml:space="preserve">Fe_12p5_ox</t>
  </si>
  <si>
    <t xml:space="preserve">Add-0</t>
  </si>
  <si>
    <t xml:space="preserve">ad-800</t>
  </si>
  <si>
    <t xml:space="preserve">Fe_25_re_new</t>
  </si>
  <si>
    <t xml:space="preserve">Fe_25</t>
  </si>
  <si>
    <t xml:space="preserve">Fe_25_ox</t>
  </si>
  <si>
    <t xml:space="preserve">ad-540</t>
  </si>
  <si>
    <t xml:space="preserve">Rerun-200</t>
  </si>
  <si>
    <t xml:space="preserve">delta_Cv</t>
  </si>
  <si>
    <t xml:space="preserve">Eentro</t>
  </si>
  <si>
    <t xml:space="preserve">Eentro_pulay</t>
  </si>
  <si>
    <t xml:space="preserve">pulay</t>
  </si>
  <si>
    <t xml:space="preserve">original</t>
  </si>
  <si>
    <t xml:space="preserve">en_diff</t>
  </si>
  <si>
    <t xml:space="preserve">Fe_25_re_0611</t>
  </si>
  <si>
    <t xml:space="preserve">Fe_25_ox_0611</t>
  </si>
  <si>
    <t xml:space="preserve">Mean_Temperature</t>
  </si>
  <si>
    <t xml:space="preserve">Mean_Sel</t>
  </si>
  <si>
    <t xml:space="preserve">Mean_Sel_nkb</t>
  </si>
  <si>
    <t xml:space="preserve">Mean_Sel_1(J/K)</t>
  </si>
  <si>
    <t xml:space="preserve">new_Cv_el</t>
  </si>
  <si>
    <t xml:space="preserve">a</t>
  </si>
  <si>
    <t xml:space="preserve">b</t>
  </si>
  <si>
    <t xml:space="preserve">t0</t>
  </si>
  <si>
    <t xml:space="preserve">a_err</t>
  </si>
  <si>
    <t xml:space="preserve">b_err</t>
  </si>
  <si>
    <t xml:space="preserve">t0_err</t>
  </si>
  <si>
    <t xml:space="preserve">Fe_25_re</t>
  </si>
  <si>
    <t xml:space="preserve">1998.38457273482940.00036487443280964257</t>
  </si>
  <si>
    <r>
      <rPr>
        <sz val="12"/>
        <color rgb="FF000000"/>
        <rFont val="Calibri"/>
        <family val="2"/>
        <charset val="1"/>
      </rPr>
      <t xml:space="preserve">0.001</t>
    </r>
    <r>
      <rPr>
        <sz val="12"/>
        <color rgb="FFC9211E"/>
        <rFont val="Calibri"/>
        <family val="2"/>
        <charset val="1"/>
      </rPr>
      <t xml:space="preserve">4</t>
    </r>
    <r>
      <rPr>
        <sz val="12"/>
        <color rgb="FF000000"/>
        <rFont val="Calibri"/>
        <family val="2"/>
        <charset val="1"/>
      </rPr>
      <t xml:space="preserve">5514765775157</t>
    </r>
  </si>
  <si>
    <t xml:space="preserve">Fe_12p5_re_new</t>
  </si>
  <si>
    <t xml:space="preserve">Fe_12p5_ox_new</t>
  </si>
  <si>
    <r>
      <rPr>
        <sz val="12"/>
        <color rgb="FF000000"/>
        <rFont val="Calibri"/>
        <family val="2"/>
        <charset val="1"/>
      </rPr>
      <t xml:space="preserve">0.001</t>
    </r>
    <r>
      <rPr>
        <sz val="12"/>
        <color rgb="FFC9211E"/>
        <rFont val="Calibri"/>
        <family val="2"/>
        <charset val="1"/>
      </rPr>
      <t xml:space="preserve">1</t>
    </r>
    <r>
      <rPr>
        <sz val="12"/>
        <color rgb="FF000000"/>
        <rFont val="Calibri"/>
        <family val="2"/>
        <charset val="1"/>
      </rPr>
      <t xml:space="preserve">9934074582729</t>
    </r>
  </si>
  <si>
    <t xml:space="preserve">Mean_Sel_1</t>
  </si>
  <si>
    <t xml:space="preserve">Mean_Sel_eV</t>
  </si>
  <si>
    <t xml:space="preserve">Mean_Sel_Nkb</t>
  </si>
  <si>
    <t xml:space="preserve">[[Fit</t>
  </si>
  <si>
    <t xml:space="preserve">Statistics]]</t>
  </si>
  <si>
    <t xml:space="preserve">#</t>
  </si>
  <si>
    <t xml:space="preserve">fitting</t>
  </si>
  <si>
    <t xml:space="preserve">method</t>
  </si>
  <si>
    <t xml:space="preserve">=</t>
  </si>
  <si>
    <t xml:space="preserve">leastsq</t>
  </si>
  <si>
    <t xml:space="preserve">function</t>
  </si>
  <si>
    <t xml:space="preserve">evals</t>
  </si>
  <si>
    <t xml:space="preserve">data</t>
  </si>
  <si>
    <t xml:space="preserve">points</t>
  </si>
  <si>
    <t xml:space="preserve">variables</t>
  </si>
  <si>
    <t xml:space="preserve">chi-square</t>
  </si>
  <si>
    <t xml:space="preserve">reduced</t>
  </si>
  <si>
    <t xml:space="preserve">Akaike</t>
  </si>
  <si>
    <t xml:space="preserve">info</t>
  </si>
  <si>
    <t xml:space="preserve">crit</t>
  </si>
  <si>
    <t xml:space="preserve">Bayesian</t>
  </si>
  <si>
    <t xml:space="preserve">R-squared</t>
  </si>
  <si>
    <t xml:space="preserve">[[Variables]]</t>
  </si>
  <si>
    <t xml:space="preserve">+/-</t>
  </si>
  <si>
    <t xml:space="preserve">(63380.61%)</t>
  </si>
  <si>
    <t xml:space="preserve">(init</t>
  </si>
  <si>
    <t xml:space="preserve">20)</t>
  </si>
  <si>
    <t xml:space="preserve">(146972.22%)</t>
  </si>
  <si>
    <t xml:space="preserve">30)</t>
  </si>
  <si>
    <t xml:space="preserve">(832398.21%)</t>
  </si>
  <si>
    <t xml:space="preserve">6)</t>
  </si>
  <si>
    <t xml:space="preserve">[[Correlations]]</t>
  </si>
  <si>
    <t xml:space="preserve">(unreported</t>
  </si>
  <si>
    <t xml:space="preserve">correlations</t>
  </si>
  <si>
    <t xml:space="preserve">are</t>
  </si>
  <si>
    <t xml:space="preserve">&lt;</t>
  </si>
  <si>
    <t xml:space="preserve">0.100)</t>
  </si>
  <si>
    <t xml:space="preserve">C(b</t>
  </si>
  <si>
    <t xml:space="preserve">t0)</t>
  </si>
  <si>
    <t xml:space="preserve">C(a</t>
  </si>
  <si>
    <t xml:space="preserve">b)</t>
  </si>
  <si>
    <t xml:space="preserve">Name</t>
  </si>
  <si>
    <t xml:space="preserve">Value</t>
  </si>
  <si>
    <t xml:space="preserve">Min</t>
  </si>
  <si>
    <t xml:space="preserve">Max</t>
  </si>
  <si>
    <t xml:space="preserve">Stderr</t>
  </si>
  <si>
    <t xml:space="preserve">Vary</t>
  </si>
  <si>
    <t xml:space="preserve">Expr</t>
  </si>
  <si>
    <t xml:space="preserve">Brute_Step</t>
  </si>
  <si>
    <t xml:space="preserve">-inf</t>
  </si>
  <si>
    <t xml:space="preserve">inf</t>
  </si>
  <si>
    <t xml:space="preserve">None</t>
  </si>
  <si>
    <t xml:space="preserve">Composition</t>
  </si>
  <si>
    <t xml:space="preserve">This</t>
  </si>
  <si>
    <t xml:space="preserve">regression</t>
  </si>
  <si>
    <t xml:space="preserve">is</t>
  </si>
  <si>
    <t xml:space="preserve">based</t>
  </si>
  <si>
    <t xml:space="preserve">on</t>
  </si>
  <si>
    <t xml:space="preserve">Volume</t>
  </si>
  <si>
    <t xml:space="preserve">at</t>
  </si>
  <si>
    <t xml:space="preserve">K</t>
  </si>
  <si>
    <t xml:space="preserve">Electronic</t>
  </si>
  <si>
    <t xml:space="preserve">entropy</t>
  </si>
  <si>
    <t xml:space="preserve">(1023121.84%)</t>
  </si>
  <si>
    <t xml:space="preserve">(1973761.12%)</t>
  </si>
  <si>
    <t xml:space="preserve">(546310.17%)</t>
  </si>
  <si>
    <t xml:space="preserve">(776251.43%)</t>
  </si>
  <si>
    <t xml:space="preserve">(542117.02%)</t>
  </si>
  <si>
    <t xml:space="preserve">(3027841.74%)</t>
  </si>
  <si>
    <t xml:space="preserve">(729732.78%)</t>
  </si>
  <si>
    <t xml:space="preserve">(90963.19%)</t>
  </si>
  <si>
    <t xml:space="preserve">(5522357.43%)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</si>
</sst>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General"/>
    <numFmt numFmtId="167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C9211E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2" activeCellId="0" sqref="A12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9.87"/>
    <col collapsed="false" customWidth="true" hidden="false" outlineLevel="0" max="2" min="2" style="0" width="31.67"/>
    <col collapsed="false" customWidth="true" hidden="false" outlineLevel="0" max="7" min="7" style="0" width="13.97"/>
    <col collapsed="false" customWidth="true" hidden="false" outlineLevel="0" max="12" min="12" style="0" width="20.07"/>
    <col collapsed="false" customWidth="true" hidden="false" outlineLevel="0" max="15" min="15" style="0" width="17.78"/>
    <col collapsed="false" customWidth="true" hidden="false" outlineLevel="0" max="19" min="18" style="0" width="16.77"/>
    <col collapsed="false" customWidth="true" hidden="false" outlineLevel="0" max="22" min="22" style="0" width="10.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1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2" t="s">
        <v>24</v>
      </c>
      <c r="B2" s="2" t="s">
        <v>25</v>
      </c>
      <c r="C2" s="2" t="n">
        <f aca="false">U7-U2</f>
        <v>4.0802744564831</v>
      </c>
      <c r="D2" s="2" t="n">
        <f aca="false">Q7-Q2</f>
        <v>5.82926805961586</v>
      </c>
      <c r="E2" s="0" t="n">
        <f aca="false">S7-S2</f>
        <v>0.193574347978654</v>
      </c>
      <c r="F2" s="0" t="n">
        <f aca="false">U7-U2-(T7-T2)</f>
        <v>-1.94256795111156</v>
      </c>
      <c r="G2" s="0" t="n">
        <v>2000</v>
      </c>
      <c r="H2" s="0" t="n">
        <v>0</v>
      </c>
      <c r="I2" s="0" t="n">
        <v>1129.2</v>
      </c>
      <c r="J2" s="0" t="n">
        <v>1129.23282718625</v>
      </c>
      <c r="K2" s="0" t="n">
        <f aca="false">J2*10^-30*6.02*10^23</f>
        <v>0.000679798161966122</v>
      </c>
      <c r="L2" s="0" t="n">
        <f aca="false">(J2/11.13994445/11.13994445/11.13994445)^(1/3)</f>
        <v>0.934784436408375</v>
      </c>
      <c r="M2" s="0" t="n">
        <f aca="false">K2/16</f>
        <v>4.24873851228827E-005</v>
      </c>
      <c r="N2" s="3" t="n">
        <v>2.6468275434238E-005</v>
      </c>
      <c r="O2" s="0" t="n">
        <v>24434145.8100643</v>
      </c>
      <c r="P2" s="0" t="n">
        <v>3.34664889846428</v>
      </c>
      <c r="Q2" s="0" t="n">
        <f aca="false">P2*8.314*5</f>
        <v>139.12019470916</v>
      </c>
      <c r="R2" s="0" t="n">
        <v>0.00019147953534413</v>
      </c>
      <c r="S2" s="4" t="n">
        <v>3.67272784198049</v>
      </c>
      <c r="T2" s="0" t="n">
        <f aca="false">Q2+S2</f>
        <v>142.79292255114</v>
      </c>
      <c r="U2" s="3" t="n">
        <f aca="false">T2+G2*M2*N2*O2/5</f>
        <v>153.784064106975</v>
      </c>
      <c r="V2" s="0" t="n">
        <v>753.38</v>
      </c>
      <c r="W2" s="0" t="n">
        <v>1700</v>
      </c>
      <c r="X2" s="0" t="s">
        <v>26</v>
      </c>
    </row>
    <row r="3" customFormat="false" ht="15" hidden="false" customHeight="false" outlineLevel="0" collapsed="false">
      <c r="A3" s="2"/>
      <c r="B3" s="2"/>
      <c r="C3" s="2" t="n">
        <f aca="false">U8-U3</f>
        <v>-112.077197155529</v>
      </c>
      <c r="D3" s="2" t="n">
        <f aca="false">Q8-Q3</f>
        <v>6.49455350438336</v>
      </c>
      <c r="E3" s="0" t="n">
        <f aca="false">S8-S3</f>
        <v>-1.45823359049237</v>
      </c>
      <c r="F3" s="0" t="n">
        <f aca="false">U8-U3-(T8-T3)</f>
        <v>-117.113517069419</v>
      </c>
      <c r="G3" s="0" t="n">
        <v>3000</v>
      </c>
      <c r="H3" s="0" t="n">
        <v>0</v>
      </c>
      <c r="I3" s="0" t="n">
        <v>1180.11</v>
      </c>
      <c r="J3" s="0" t="n">
        <v>1180.11401427978</v>
      </c>
      <c r="K3" s="0" t="n">
        <f aca="false">J3*10^-30*6.02*10^23</f>
        <v>0.000710428636596428</v>
      </c>
      <c r="L3" s="0" t="n">
        <f aca="false">(J3/11.13994445/11.13994445/11.13994445)^(1/3)</f>
        <v>0.948618588892068</v>
      </c>
      <c r="M3" s="0" t="n">
        <f aca="false">K3/16</f>
        <v>4.44017897872767E-005</v>
      </c>
      <c r="N3" s="0" t="n">
        <v>0.000656743751135071</v>
      </c>
      <c r="O3" s="3" t="n">
        <v>24447206.7072984</v>
      </c>
      <c r="P3" s="0" t="n">
        <v>3.85275149592826</v>
      </c>
      <c r="Q3" s="0" t="n">
        <f aca="false">P3*8.314*5</f>
        <v>160.158879685738</v>
      </c>
      <c r="R3" s="0" t="n">
        <v>0.000536460199513591</v>
      </c>
      <c r="S3" s="4" t="n">
        <v>11.4569327776967</v>
      </c>
      <c r="T3" s="0" t="n">
        <f aca="false">Q3+S3</f>
        <v>171.615812463435</v>
      </c>
      <c r="U3" s="5" t="n">
        <f aca="false">T3+G3*M3*N3*O3/5</f>
        <v>599.352912408167</v>
      </c>
      <c r="V3" s="0" t="n">
        <v>1180.1</v>
      </c>
      <c r="W3" s="0" t="s">
        <v>27</v>
      </c>
      <c r="X3" s="0" t="s">
        <v>26</v>
      </c>
    </row>
    <row r="4" customFormat="false" ht="15" hidden="false" customHeight="false" outlineLevel="0" collapsed="false">
      <c r="A4" s="2" t="s">
        <v>24</v>
      </c>
      <c r="B4" s="2" t="s">
        <v>25</v>
      </c>
      <c r="C4" s="2" t="n">
        <f aca="false">U9-U4</f>
        <v>2.7236877605815</v>
      </c>
      <c r="D4" s="2" t="n">
        <f aca="false">Q9-Q4</f>
        <v>8.8088381038844</v>
      </c>
      <c r="E4" s="0" t="n">
        <f aca="false">S9-S4</f>
        <v>-3.1100415289634</v>
      </c>
      <c r="F4" s="0" t="n">
        <f aca="false">U9-U4-(T9-T4)</f>
        <v>-2.97510881433951</v>
      </c>
      <c r="G4" s="0" t="n">
        <v>4000</v>
      </c>
      <c r="H4" s="0" t="n">
        <v>0</v>
      </c>
      <c r="I4" s="0" t="n">
        <v>1259</v>
      </c>
      <c r="J4" s="0" t="n">
        <v>1258.54818272876</v>
      </c>
      <c r="K4" s="0" t="n">
        <f aca="false">J4*10^-30*6.02*10^23</f>
        <v>0.000757646006002713</v>
      </c>
      <c r="L4" s="0" t="n">
        <f aca="false">(J4/11.13994445/11.13994445/11.13994445)^(1/3)</f>
        <v>0.969185535103563</v>
      </c>
      <c r="M4" s="0" t="n">
        <f aca="false">K4/16</f>
        <v>4.73528753751696E-005</v>
      </c>
      <c r="N4" s="3" t="n">
        <v>1.81438024732519E-005</v>
      </c>
      <c r="O4" s="0" t="n">
        <v>24460208.9401018</v>
      </c>
      <c r="P4" s="0" t="n">
        <v>4.06646982591593</v>
      </c>
      <c r="Q4" s="0" t="n">
        <f aca="false">P4*8.314*5</f>
        <v>169.043150663325</v>
      </c>
      <c r="R4" s="0" t="n">
        <v>0.00101873697173887</v>
      </c>
      <c r="S4" s="4" t="n">
        <v>19.2411377134128</v>
      </c>
      <c r="T4" s="0" t="n">
        <f aca="false">Q4+S4</f>
        <v>188.284288376738</v>
      </c>
      <c r="U4" s="3" t="n">
        <f aca="false">T4+G4*M4*N4*O4/5</f>
        <v>205.096498688381</v>
      </c>
      <c r="V4" s="0" t="n">
        <v>1044.19</v>
      </c>
      <c r="W4" s="0" t="n">
        <v>2550</v>
      </c>
      <c r="X4" s="0" t="s">
        <v>26</v>
      </c>
    </row>
    <row r="5" s="7" customFormat="true" ht="15" hidden="false" customHeight="false" outlineLevel="0" collapsed="false">
      <c r="A5" s="6" t="s">
        <v>24</v>
      </c>
      <c r="B5" s="2" t="s">
        <v>25</v>
      </c>
      <c r="C5" s="2" t="n">
        <f aca="false">U10-U5</f>
        <v>8.53049175532033</v>
      </c>
      <c r="D5" s="2" t="n">
        <f aca="false">Q10-Q5</f>
        <v>18.6592679819961</v>
      </c>
      <c r="E5" s="0" t="n">
        <f aca="false">S10-S5</f>
        <v>-4.76184946743442</v>
      </c>
      <c r="F5" s="0" t="n">
        <f aca="false">U10-U5-(T10-T5)</f>
        <v>-5.36692675924127</v>
      </c>
      <c r="G5" s="7" t="n">
        <v>5000</v>
      </c>
      <c r="H5" s="7" t="n">
        <v>0</v>
      </c>
      <c r="J5" s="7" t="n">
        <v>1349.6969713862</v>
      </c>
      <c r="K5" s="7" t="n">
        <f aca="false">J5*10^-30*6.02*10^23</f>
        <v>0.000812517576774492</v>
      </c>
      <c r="L5" s="8" t="n">
        <f aca="false">(J5/11.13994445/11.13994445/11.13994445)^(1/3)</f>
        <v>0.99203973100178</v>
      </c>
      <c r="M5" s="0" t="n">
        <f aca="false">K5/16</f>
        <v>5.07823485484058E-005</v>
      </c>
      <c r="N5" s="9" t="n">
        <v>2.37054043200038E-005</v>
      </c>
      <c r="O5" s="7" t="n">
        <v>24288235.1996496</v>
      </c>
      <c r="P5" s="7" t="n">
        <v>4.89876847174823</v>
      </c>
      <c r="Q5" s="7" t="n">
        <f aca="false">P5*8.314*5</f>
        <v>203.641805370574</v>
      </c>
      <c r="R5" s="0" t="n">
        <v>0.0023266855751868</v>
      </c>
      <c r="S5" s="4" t="n">
        <v>27.025342649129</v>
      </c>
      <c r="T5" s="7" t="n">
        <f aca="false">Q5+S5</f>
        <v>230.667148019703</v>
      </c>
      <c r="U5" s="3" t="n">
        <f aca="false">T5+G5*M5*N5*O5/5</f>
        <v>259.905716706794</v>
      </c>
      <c r="W5" s="7" t="n">
        <v>0</v>
      </c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0"/>
      <c r="B6" s="10"/>
      <c r="C6" s="10"/>
      <c r="D6" s="10"/>
      <c r="S6" s="4"/>
      <c r="U6" s="3"/>
    </row>
    <row r="7" customFormat="false" ht="15" hidden="false" customHeight="false" outlineLevel="0" collapsed="false">
      <c r="A7" s="2" t="s">
        <v>28</v>
      </c>
      <c r="B7" s="2"/>
      <c r="C7" s="2"/>
      <c r="G7" s="0" t="n">
        <v>2000</v>
      </c>
      <c r="H7" s="0" t="n">
        <v>0</v>
      </c>
      <c r="I7" s="0" t="n">
        <v>1151</v>
      </c>
      <c r="J7" s="0" t="n">
        <v>1151.11718642772</v>
      </c>
      <c r="K7" s="0" t="n">
        <f aca="false">J7*10^-30*6.02*10^23</f>
        <v>0.000692972546229488</v>
      </c>
      <c r="L7" s="0" t="n">
        <f aca="false">(J7/11.13994445/11.13994445/11.13994445)^(1/3)</f>
        <v>0.940784501359066</v>
      </c>
      <c r="M7" s="0" t="n">
        <f aca="false">K7/16</f>
        <v>4.3310784139343E-005</v>
      </c>
      <c r="N7" s="3" t="n">
        <v>2.59974437087124E-005</v>
      </c>
      <c r="O7" s="0" t="n">
        <v>20341757.414476</v>
      </c>
      <c r="P7" s="0" t="n">
        <v>3.44382880029879</v>
      </c>
      <c r="Q7" s="0" t="n">
        <f aca="false">P7*8.314*5.0625</f>
        <v>144.949462768776</v>
      </c>
      <c r="R7" s="0" t="n">
        <v>0.000193058675248156</v>
      </c>
      <c r="S7" s="4" t="n">
        <v>3.86630218995914</v>
      </c>
      <c r="T7" s="0" t="n">
        <f aca="false">Q7+S7</f>
        <v>148.815764958735</v>
      </c>
      <c r="U7" s="3" t="n">
        <f aca="false">T7+G7*M7*N7*O7/5.0625</f>
        <v>157.864338563459</v>
      </c>
      <c r="V7" s="0" t="n">
        <v>797.86</v>
      </c>
      <c r="W7" s="0" t="s">
        <v>29</v>
      </c>
      <c r="X7" s="0" t="s">
        <v>26</v>
      </c>
    </row>
    <row r="8" customFormat="false" ht="15" hidden="false" customHeight="false" outlineLevel="0" collapsed="false">
      <c r="A8" s="2"/>
      <c r="B8" s="2"/>
      <c r="C8" s="2"/>
      <c r="G8" s="0" t="n">
        <v>3000</v>
      </c>
      <c r="H8" s="0" t="n">
        <v>0</v>
      </c>
      <c r="I8" s="0" t="n">
        <v>1204.76</v>
      </c>
      <c r="J8" s="0" t="n">
        <v>1204.76365212898</v>
      </c>
      <c r="K8" s="0" t="n">
        <f aca="false">J8*10^-30*6.02*10^23</f>
        <v>0.000725267718581646</v>
      </c>
      <c r="L8" s="0" t="n">
        <f aca="false">(J8/11.13994445/11.13994445/11.13994445)^(1/3)</f>
        <v>0.955177888188233</v>
      </c>
      <c r="M8" s="0" t="n">
        <f aca="false">K8/16</f>
        <v>4.53292324113529E-005</v>
      </c>
      <c r="N8" s="0" t="n">
        <v>0.000567887549871521</v>
      </c>
      <c r="O8" s="0" t="n">
        <v>20362799.9109255</v>
      </c>
      <c r="P8" s="0" t="n">
        <v>3.95948961745611</v>
      </c>
      <c r="Q8" s="0" t="n">
        <f aca="false">P8*8.314*5.0625</f>
        <v>166.653433190121</v>
      </c>
      <c r="R8" s="0" t="n">
        <v>0.000572045848584906</v>
      </c>
      <c r="S8" s="4" t="n">
        <v>9.99869918720428</v>
      </c>
      <c r="T8" s="0" t="n">
        <f aca="false">Q8+S8</f>
        <v>176.652132377325</v>
      </c>
      <c r="U8" s="5" t="n">
        <f aca="false">T8+G8*M8*N8*O8/5.0625</f>
        <v>487.275715252638</v>
      </c>
      <c r="V8" s="0" t="n">
        <v>1204.69</v>
      </c>
      <c r="W8" s="0" t="s">
        <v>30</v>
      </c>
      <c r="X8" s="0" t="s">
        <v>26</v>
      </c>
    </row>
    <row r="9" customFormat="false" ht="15" hidden="false" customHeight="false" outlineLevel="0" collapsed="false">
      <c r="A9" s="2" t="s">
        <v>28</v>
      </c>
      <c r="B9" s="2"/>
      <c r="C9" s="2"/>
      <c r="G9" s="0" t="n">
        <v>4000</v>
      </c>
      <c r="H9" s="0" t="n">
        <v>0</v>
      </c>
      <c r="I9" s="0" t="n">
        <v>1295</v>
      </c>
      <c r="J9" s="0" t="n">
        <v>1294.70808239718</v>
      </c>
      <c r="K9" s="0" t="n">
        <f aca="false">J9*10^-30*6.02*10^23</f>
        <v>0.000779414265603103</v>
      </c>
      <c r="L9" s="0" t="n">
        <f aca="false">(J9/11.13994445/11.13994445/11.13994445)^(1/3)</f>
        <v>0.97838006357366</v>
      </c>
      <c r="M9" s="0" t="n">
        <f aca="false">K9/16</f>
        <v>4.87133916001939E-005</v>
      </c>
      <c r="N9" s="3" t="n">
        <v>1.76368297488121E-005</v>
      </c>
      <c r="O9" s="0" t="n">
        <v>20383618.4353144</v>
      </c>
      <c r="P9" s="0" t="n">
        <v>4.22555413043498</v>
      </c>
      <c r="Q9" s="0" t="n">
        <f aca="false">P9*8.314*5.0625</f>
        <v>177.851988767209</v>
      </c>
      <c r="R9" s="0" t="n">
        <v>0.00117926317958249</v>
      </c>
      <c r="S9" s="4" t="n">
        <v>16.1310961844494</v>
      </c>
      <c r="T9" s="0" t="n">
        <f aca="false">Q9+S9</f>
        <v>193.983084951659</v>
      </c>
      <c r="U9" s="3" t="n">
        <f aca="false">T9+G9*M9*N9*O9/5.0625</f>
        <v>207.820186448963</v>
      </c>
      <c r="V9" s="0" t="n">
        <v>1136.35</v>
      </c>
      <c r="W9" s="0" t="n">
        <v>2000</v>
      </c>
      <c r="X9" s="0" t="s">
        <v>26</v>
      </c>
    </row>
    <row r="10" s="7" customFormat="true" ht="15" hidden="false" customHeight="false" outlineLevel="0" collapsed="false">
      <c r="A10" s="6" t="s">
        <v>28</v>
      </c>
      <c r="B10" s="11"/>
      <c r="C10" s="11"/>
      <c r="D10" s="0"/>
      <c r="E10" s="0"/>
      <c r="F10" s="0"/>
      <c r="G10" s="7" t="n">
        <v>5000</v>
      </c>
      <c r="H10" s="7" t="n">
        <v>0</v>
      </c>
      <c r="J10" s="7" t="n">
        <v>1372.94774569448</v>
      </c>
      <c r="K10" s="7" t="n">
        <f aca="false">J10*10^-30*6.02*10^23</f>
        <v>0.000826514542908077</v>
      </c>
      <c r="L10" s="8" t="n">
        <f aca="false">(J10/11.13994445/11.13994445/11.13994445)^(1/3)</f>
        <v>0.997703841115006</v>
      </c>
      <c r="M10" s="0" t="n">
        <f aca="false">K10/16</f>
        <v>5.16571589317548E-005</v>
      </c>
      <c r="N10" s="9" t="n">
        <v>2.29312057565795E-005</v>
      </c>
      <c r="O10" s="7" t="n">
        <v>20404216.1364476</v>
      </c>
      <c r="P10" s="7" t="n">
        <v>5.28161211587345</v>
      </c>
      <c r="Q10" s="7" t="n">
        <f aca="false">P10*8.314*5.0625</f>
        <v>222.30107335257</v>
      </c>
      <c r="R10" s="0" t="n">
        <v>0.00238340382366967</v>
      </c>
      <c r="S10" s="4" t="n">
        <v>22.2634931816945</v>
      </c>
      <c r="T10" s="7" t="n">
        <f aca="false">Q10+S10</f>
        <v>244.564566534265</v>
      </c>
      <c r="U10" s="3" t="n">
        <f aca="false">T10+G10*M10*N10*O10/5.0625</f>
        <v>268.436208462115</v>
      </c>
      <c r="W10" s="7" t="n">
        <v>2000</v>
      </c>
      <c r="X10" s="7" t="s">
        <v>26</v>
      </c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0"/>
      <c r="B11" s="10"/>
      <c r="C11" s="10"/>
      <c r="D11" s="10"/>
      <c r="S11" s="4"/>
      <c r="U11" s="3"/>
    </row>
    <row r="12" customFormat="false" ht="15" hidden="false" customHeight="false" outlineLevel="0" collapsed="false">
      <c r="A12" s="2" t="s">
        <v>31</v>
      </c>
      <c r="B12" s="12" t="s">
        <v>32</v>
      </c>
      <c r="C12" s="2" t="n">
        <f aca="false">U17-U12</f>
        <v>4.92627282499063</v>
      </c>
      <c r="D12" s="2" t="n">
        <f aca="false">Q17-Q12</f>
        <v>8.997720548264</v>
      </c>
      <c r="E12" s="0" t="n">
        <f aca="false">S17-S12</f>
        <v>1.00161780539409</v>
      </c>
      <c r="F12" s="0" t="n">
        <f aca="false">U17-U12-(T17-T12)</f>
        <v>-5.07306552866743</v>
      </c>
      <c r="G12" s="0" t="n">
        <v>2000</v>
      </c>
      <c r="I12" s="0" t="n">
        <v>1135</v>
      </c>
      <c r="J12" s="0" t="n">
        <v>1134.51809337454</v>
      </c>
      <c r="K12" s="0" t="n">
        <f aca="false">J12*10^-30*6.02*10^23</f>
        <v>0.000682979892211473</v>
      </c>
      <c r="L12" s="0" t="n">
        <f aca="false">(J12/11.13994445/11.13994445/11.13994445)^(1/3)</f>
        <v>0.936240556722599</v>
      </c>
      <c r="M12" s="0" t="n">
        <f aca="false">K12/16</f>
        <v>4.26862432632171E-005</v>
      </c>
      <c r="N12" s="3" t="n">
        <v>2.85826861144196E-005</v>
      </c>
      <c r="O12" s="0" t="n">
        <v>21165864.5656502</v>
      </c>
      <c r="P12" s="13" t="n">
        <v>3.53821466425061</v>
      </c>
      <c r="Q12" s="0" t="n">
        <f aca="false">P12*8.314*5</f>
        <v>147.083583592898</v>
      </c>
      <c r="R12" s="0" t="n">
        <v>0.000364874432809643</v>
      </c>
      <c r="S12" s="4" t="n">
        <v>4.97767549859604</v>
      </c>
      <c r="T12" s="0" t="n">
        <f aca="false">Q12+S12</f>
        <v>152.061259091494</v>
      </c>
      <c r="U12" s="3" t="n">
        <f aca="false">T12+G12*M12*N12*O12/5</f>
        <v>162.390941742109</v>
      </c>
    </row>
    <row r="13" customFormat="false" ht="15" hidden="false" customHeight="false" outlineLevel="0" collapsed="false">
      <c r="A13" s="2"/>
      <c r="B13" s="2"/>
      <c r="C13" s="2" t="n">
        <f aca="false">U18-U13</f>
        <v>-200.748940277081</v>
      </c>
      <c r="D13" s="2" t="n">
        <f aca="false">Q18-Q13</f>
        <v>43.7764837638548</v>
      </c>
      <c r="E13" s="0" t="n">
        <f aca="false">S18-S13</f>
        <v>-0.689383215179491</v>
      </c>
      <c r="F13" s="0" t="n">
        <f aca="false">U18-U13-(T18-T13)</f>
        <v>-243.836040825757</v>
      </c>
      <c r="G13" s="0" t="n">
        <v>3000</v>
      </c>
      <c r="I13" s="0" t="n">
        <v>1192.01</v>
      </c>
      <c r="J13" s="0" t="n">
        <v>1192.01106552559</v>
      </c>
      <c r="K13" s="0" t="n">
        <f aca="false">J13*10^-30*6.02*10^23</f>
        <v>0.000717590661446405</v>
      </c>
      <c r="L13" s="0" t="n">
        <f aca="false">(J13/11.13994445/11.13994445/11.13994445)^(1/3)</f>
        <v>0.951795697166713</v>
      </c>
      <c r="M13" s="0" t="n">
        <f aca="false">K13/16</f>
        <v>4.48494163404003E-005</v>
      </c>
      <c r="N13" s="0" t="n">
        <v>0.000645441754293166</v>
      </c>
      <c r="O13" s="3" t="n">
        <v>21077001.734888</v>
      </c>
      <c r="P13" s="14" t="n">
        <v>4.40177836153378</v>
      </c>
      <c r="Q13" s="0" t="n">
        <f aca="false">P13*8.314*5</f>
        <v>182.981926488959</v>
      </c>
      <c r="R13" s="0" t="n">
        <v>0.000750424481896945</v>
      </c>
      <c r="S13" s="4" t="n">
        <v>13.7506575253642</v>
      </c>
      <c r="T13" s="0" t="n">
        <f aca="false">Q13+S13</f>
        <v>196.732584014323</v>
      </c>
      <c r="U13" s="5" t="n">
        <f aca="false">T13+G13*M13*N13*O13/5</f>
        <v>562.810840356687</v>
      </c>
    </row>
    <row r="14" customFormat="false" ht="15" hidden="false" customHeight="false" outlineLevel="0" collapsed="false">
      <c r="A14" s="2" t="s">
        <v>31</v>
      </c>
      <c r="B14" s="2" t="s">
        <v>32</v>
      </c>
      <c r="C14" s="2" t="n">
        <f aca="false">U19-U14</f>
        <v>1.11221920354916</v>
      </c>
      <c r="D14" s="2" t="n">
        <f aca="false">Q19-Q14</f>
        <v>12.073211529106</v>
      </c>
      <c r="E14" s="0" t="n">
        <f aca="false">S19-S14</f>
        <v>-2.38038423575306</v>
      </c>
      <c r="F14" s="0" t="n">
        <f aca="false">U19-U14-(T19-T14)</f>
        <v>-8.5806080898038</v>
      </c>
      <c r="G14" s="0" t="n">
        <v>4000</v>
      </c>
      <c r="I14" s="0" t="n">
        <v>1300</v>
      </c>
      <c r="J14" s="0" t="n">
        <v>1302.09196473052</v>
      </c>
      <c r="K14" s="0" t="n">
        <f aca="false">J14*10^-30*6.02*10^23</f>
        <v>0.000783859362767773</v>
      </c>
      <c r="L14" s="0" t="n">
        <f aca="false">(J14/11.13994445/11.13994445/11.13994445)^(1/3)</f>
        <v>0.98023648025052</v>
      </c>
      <c r="M14" s="0" t="n">
        <f aca="false">K14/16</f>
        <v>4.89912101729858E-005</v>
      </c>
      <c r="N14" s="3" t="n">
        <v>2.00355710108825E-005</v>
      </c>
      <c r="O14" s="0" t="n">
        <v>21151333.8145799</v>
      </c>
      <c r="P14" s="13" t="n">
        <v>4.43920403862235</v>
      </c>
      <c r="Q14" s="0" t="n">
        <f aca="false">P14*8.314*5</f>
        <v>184.537711885531</v>
      </c>
      <c r="R14" s="0" t="n">
        <v>0.00144794770846247</v>
      </c>
      <c r="S14" s="4" t="n">
        <v>22.5236395521323</v>
      </c>
      <c r="T14" s="0" t="n">
        <f aca="false">Q14+S14</f>
        <v>207.061351437663</v>
      </c>
      <c r="U14" s="3" t="n">
        <f aca="false">T14+G14*M14*N14*O14/5</f>
        <v>223.670510266208</v>
      </c>
    </row>
    <row r="15" s="7" customFormat="true" ht="15" hidden="false" customHeight="false" outlineLevel="0" collapsed="false">
      <c r="A15" s="6" t="s">
        <v>31</v>
      </c>
      <c r="B15" s="2" t="s">
        <v>32</v>
      </c>
      <c r="C15" s="2" t="n">
        <f aca="false">U20-U15</f>
        <v>2.17252110736985</v>
      </c>
      <c r="D15" s="2" t="n">
        <f aca="false">Q20-Q15</f>
        <v>21.680050275704</v>
      </c>
      <c r="E15" s="0" t="n">
        <f aca="false">S20-S15</f>
        <v>-4.07138525632665</v>
      </c>
      <c r="F15" s="0" t="n">
        <f aca="false">U20-U15-(T20-T15)</f>
        <v>-15.4361439120075</v>
      </c>
      <c r="G15" s="7" t="n">
        <v>5000</v>
      </c>
      <c r="H15" s="7" t="n">
        <v>0</v>
      </c>
      <c r="J15" s="8" t="n">
        <v>1381.26256866747</v>
      </c>
      <c r="K15" s="7" t="n">
        <f aca="false">J15*10^-30*6.02*10^23</f>
        <v>0.000831520066337817</v>
      </c>
      <c r="L15" s="8" t="n">
        <f aca="false">(J15/11.13994445/11.13994445/11.13994445)^(1/3)</f>
        <v>0.999713881225564</v>
      </c>
      <c r="M15" s="0" t="n">
        <f aca="false">K15/16</f>
        <v>5.19700041461136E-005</v>
      </c>
      <c r="N15" s="9" t="n">
        <v>2.62382578911961E-005</v>
      </c>
      <c r="O15" s="7" t="n">
        <v>21070119.2848424</v>
      </c>
      <c r="P15" s="7" t="n">
        <v>4.77356604082112</v>
      </c>
      <c r="Q15" s="7" t="n">
        <f aca="false">P15*8.314*5</f>
        <v>198.437140316934</v>
      </c>
      <c r="R15" s="0" t="n">
        <v>0.00273506118811116</v>
      </c>
      <c r="S15" s="4" t="n">
        <v>31.2966215789004</v>
      </c>
      <c r="T15" s="7" t="n">
        <f aca="false">Q15+S15</f>
        <v>229.733761895834</v>
      </c>
      <c r="U15" s="3" t="n">
        <f aca="false">T15+G15*M15*N15*O15/5</f>
        <v>258.465026518163</v>
      </c>
      <c r="W15" s="7" t="n">
        <v>0</v>
      </c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S16" s="4"/>
    </row>
    <row r="17" customFormat="false" ht="15" hidden="false" customHeight="false" outlineLevel="0" collapsed="false">
      <c r="A17" s="2" t="s">
        <v>33</v>
      </c>
      <c r="B17" s="2"/>
      <c r="C17" s="2"/>
      <c r="D17" s="2"/>
      <c r="G17" s="0" t="n">
        <v>2000</v>
      </c>
      <c r="H17" s="0" t="n">
        <v>0</v>
      </c>
      <c r="I17" s="0" t="n">
        <v>1190</v>
      </c>
      <c r="J17" s="0" t="n">
        <v>1190.02271059746</v>
      </c>
      <c r="K17" s="0" t="n">
        <f aca="false">J17*10^-30*6.02*10^23</f>
        <v>0.000716393671779671</v>
      </c>
      <c r="L17" s="0" t="n">
        <f aca="false">(J17/11.13994445/11.13994445/11.13994445)^(1/3)</f>
        <v>0.951266182809875</v>
      </c>
      <c r="M17" s="0" t="n">
        <f aca="false">K17/16</f>
        <v>4.47746044862294E-005</v>
      </c>
      <c r="N17" s="3" t="n">
        <v>2.55731201193198E-005</v>
      </c>
      <c r="O17" s="0" t="n">
        <v>11763992.5985068</v>
      </c>
      <c r="P17" s="13" t="n">
        <v>3.66308499072765</v>
      </c>
      <c r="Q17" s="0" t="n">
        <f aca="false">P17*8.314*5.125</f>
        <v>156.081304141162</v>
      </c>
      <c r="R17" s="0" t="n">
        <v>0.000218136495774818</v>
      </c>
      <c r="S17" s="4" t="n">
        <v>5.97929330399013</v>
      </c>
      <c r="T17" s="0" t="n">
        <f aca="false">Q17+S17</f>
        <v>162.060597445152</v>
      </c>
      <c r="U17" s="3" t="n">
        <f aca="false">T17+G17*M17*N17*O17/5.125</f>
        <v>167.317214567099</v>
      </c>
      <c r="V17" s="0" t="n">
        <v>881.74</v>
      </c>
      <c r="W17" s="0" t="n">
        <v>1900</v>
      </c>
      <c r="X17" s="0" t="s">
        <v>26</v>
      </c>
    </row>
    <row r="18" customFormat="false" ht="15" hidden="false" customHeight="false" outlineLevel="0" collapsed="false">
      <c r="A18" s="2"/>
      <c r="B18" s="2"/>
      <c r="C18" s="2"/>
      <c r="D18" s="2"/>
      <c r="G18" s="0" t="n">
        <v>3000</v>
      </c>
      <c r="H18" s="0" t="n">
        <v>0</v>
      </c>
      <c r="I18" s="0" t="n">
        <v>1256.72</v>
      </c>
      <c r="J18" s="0" t="n">
        <v>1256.72717907758</v>
      </c>
      <c r="K18" s="0" t="n">
        <f aca="false">J18*10^-30*6.02*10^23</f>
        <v>0.000756549761804703</v>
      </c>
      <c r="L18" s="0" t="n">
        <f aca="false">(J18/11.13994445/11.13994445/11.13994445)^(1/3)</f>
        <v>0.968717868650351</v>
      </c>
      <c r="M18" s="0" t="n">
        <f aca="false">K18/16</f>
        <v>4.72843601127939E-005</v>
      </c>
      <c r="N18" s="0" t="n">
        <v>0.000370666523448788</v>
      </c>
      <c r="O18" s="0" t="n">
        <v>11914969.8167544</v>
      </c>
      <c r="P18" s="14" t="n">
        <v>5.32181181909595</v>
      </c>
      <c r="Q18" s="0" t="n">
        <f aca="false">P18*8.314*5.125</f>
        <v>226.758410252814</v>
      </c>
      <c r="R18" s="0" t="n">
        <v>0.000783301411877289</v>
      </c>
      <c r="S18" s="4" t="n">
        <v>13.0612743101847</v>
      </c>
      <c r="T18" s="0" t="n">
        <f aca="false">Q18+S18</f>
        <v>239.819684562999</v>
      </c>
      <c r="U18" s="5" t="n">
        <f aca="false">T18+G18*M18*N18*O18/5.125</f>
        <v>362.061900079606</v>
      </c>
      <c r="V18" s="0" t="n">
        <v>1256.73</v>
      </c>
      <c r="W18" s="0" t="s">
        <v>34</v>
      </c>
      <c r="X18" s="0" t="s">
        <v>26</v>
      </c>
    </row>
    <row r="19" customFormat="false" ht="15" hidden="false" customHeight="false" outlineLevel="0" collapsed="false">
      <c r="A19" s="2" t="s">
        <v>33</v>
      </c>
      <c r="B19" s="2"/>
      <c r="C19" s="2"/>
      <c r="D19" s="2"/>
      <c r="G19" s="0" t="n">
        <v>4000</v>
      </c>
      <c r="H19" s="0" t="n">
        <v>0</v>
      </c>
      <c r="I19" s="0" t="n">
        <v>1380</v>
      </c>
      <c r="J19" s="0" t="n">
        <v>1382.44886473765</v>
      </c>
      <c r="K19" s="0" t="n">
        <f aca="false">J19*10^-30*6.02*10^23</f>
        <v>0.000832234216572065</v>
      </c>
      <c r="L19" s="0" t="n">
        <f aca="false">(J19/11.13994445/11.13994445/11.13994445)^(1/3)</f>
        <v>1.00000000044194</v>
      </c>
      <c r="M19" s="0" t="n">
        <f aca="false">K19/16</f>
        <v>5.20146385357541E-005</v>
      </c>
      <c r="N19" s="3" t="n">
        <v>1.68373726954632E-005</v>
      </c>
      <c r="O19" s="0" t="n">
        <v>11745489.6051132</v>
      </c>
      <c r="P19" s="13" t="n">
        <v>4.61427796580877</v>
      </c>
      <c r="Q19" s="0" t="n">
        <f aca="false">P19*8.314*5.125</f>
        <v>196.610923414637</v>
      </c>
      <c r="R19" s="0" t="n">
        <v>0.00161094666801233</v>
      </c>
      <c r="S19" s="4" t="n">
        <v>20.1432553163792</v>
      </c>
      <c r="T19" s="0" t="n">
        <f aca="false">Q19+S19</f>
        <v>216.754178731016</v>
      </c>
      <c r="U19" s="3" t="n">
        <f aca="false">T19+G19*M19*N19*O19/5.125</f>
        <v>224.782729469757</v>
      </c>
      <c r="V19" s="0" t="n">
        <v>1375.12</v>
      </c>
      <c r="W19" s="0" t="s">
        <v>35</v>
      </c>
      <c r="X19" s="0" t="s">
        <v>26</v>
      </c>
    </row>
    <row r="20" s="7" customFormat="true" ht="15" hidden="false" customHeight="false" outlineLevel="0" collapsed="false">
      <c r="A20" s="6" t="s">
        <v>33</v>
      </c>
      <c r="E20" s="0"/>
      <c r="F20" s="0"/>
      <c r="G20" s="7" t="n">
        <v>5000</v>
      </c>
      <c r="H20" s="7" t="n">
        <v>0</v>
      </c>
      <c r="J20" s="7" t="n">
        <v>1423.74795583607</v>
      </c>
      <c r="K20" s="7" t="n">
        <f aca="false">J20*10^-30*6.02*10^23</f>
        <v>0.000857096269413314</v>
      </c>
      <c r="L20" s="8" t="n">
        <f aca="false">(J20/11.13994445/11.13994445/11.13994445)^(1/3)</f>
        <v>1.00986040831774</v>
      </c>
      <c r="M20" s="0" t="n">
        <f aca="false">K20/16</f>
        <v>5.35685168383321E-005</v>
      </c>
      <c r="N20" s="9" t="n">
        <v>2.14752543287198E-005</v>
      </c>
      <c r="O20" s="7" t="n">
        <v>11845904.0933725</v>
      </c>
      <c r="P20" s="7" t="n">
        <v>5.16594848753823</v>
      </c>
      <c r="Q20" s="7" t="n">
        <f aca="false">P20*8.314*5.125</f>
        <v>220.117190592638</v>
      </c>
      <c r="R20" s="0" t="n">
        <v>0.00273793206201158</v>
      </c>
      <c r="S20" s="4" t="n">
        <v>27.2252363225738</v>
      </c>
      <c r="T20" s="7" t="n">
        <f aca="false">Q20+S20</f>
        <v>247.342426915212</v>
      </c>
      <c r="U20" s="3" t="n">
        <f aca="false">T20+G20*M20*N20*O20/5.125</f>
        <v>260.637547625533</v>
      </c>
      <c r="W20" s="7" t="n">
        <v>0</v>
      </c>
      <c r="X20" s="7" t="s">
        <v>26</v>
      </c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31" customFormat="false" ht="15" hidden="false" customHeight="false" outlineLevel="0" collapsed="false">
      <c r="A31" s="2"/>
      <c r="B31" s="2"/>
      <c r="N31" s="3"/>
      <c r="O31" s="3"/>
      <c r="U31" s="15"/>
    </row>
    <row r="32" customFormat="false" ht="15" hidden="false" customHeight="false" outlineLevel="0" collapsed="false">
      <c r="A32" s="2"/>
      <c r="B32" s="2"/>
      <c r="U32" s="5"/>
    </row>
    <row r="33" customFormat="false" ht="15" hidden="false" customHeight="false" outlineLevel="0" collapsed="false">
      <c r="A33" s="2"/>
      <c r="B33" s="2"/>
      <c r="N33" s="3"/>
      <c r="O33" s="3"/>
      <c r="U33" s="15"/>
    </row>
    <row r="37" customFormat="false" ht="15" hidden="false" customHeight="false" outlineLevel="0" collapsed="false">
      <c r="N37" s="3"/>
    </row>
    <row r="39" customFormat="false" ht="15" hidden="false" customHeight="false" outlineLevel="0" collapsed="false">
      <c r="N39" s="3"/>
      <c r="O39" s="3"/>
    </row>
    <row r="42" customFormat="false" ht="15" hidden="false" customHeight="false" outlineLevel="0" collapsed="false">
      <c r="A42" s="2"/>
      <c r="B42" s="2"/>
      <c r="C42" s="2"/>
      <c r="D42" s="2"/>
      <c r="N42" s="3"/>
      <c r="U42" s="3"/>
    </row>
    <row r="43" customFormat="false" ht="15" hidden="false" customHeight="false" outlineLevel="0" collapsed="false">
      <c r="A43" s="2"/>
      <c r="B43" s="2"/>
      <c r="C43" s="2"/>
      <c r="D43" s="2"/>
      <c r="U43" s="5"/>
    </row>
    <row r="44" customFormat="false" ht="15" hidden="false" customHeight="false" outlineLevel="0" collapsed="false">
      <c r="A44" s="2"/>
      <c r="B44" s="2"/>
      <c r="C44" s="2"/>
      <c r="D44" s="2"/>
      <c r="N44" s="3"/>
      <c r="U44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C7" colorId="64" zoomScale="180" zoomScaleNormal="180" zoomScalePageLayoutView="100" workbookViewId="0">
      <selection pane="topLeft" activeCell="D3" activeCellId="0" sqref="D3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4.73"/>
    <col collapsed="false" customWidth="true" hidden="false" outlineLevel="0" max="13" min="13" style="0" width="17.97"/>
    <col collapsed="false" customWidth="true" hidden="false" outlineLevel="0" max="14" min="14" style="0" width="20.6"/>
    <col collapsed="false" customWidth="true" hidden="false" outlineLevel="0" max="16" min="16" style="0" width="16.95"/>
    <col collapsed="false" customWidth="true" hidden="false" outlineLevel="0" max="19" min="19" style="0" width="13.2"/>
    <col collapsed="false" customWidth="true" hidden="false" outlineLevel="0" max="21" min="21" style="0" width="11.84"/>
    <col collapsed="false" customWidth="false" hidden="false" outlineLevel="0" max="25" min="25" style="13" width="8.36"/>
    <col collapsed="false" customWidth="true" hidden="false" outlineLevel="0" max="27" min="27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36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37</v>
      </c>
      <c r="U1" s="0" t="s">
        <v>38</v>
      </c>
      <c r="V1" s="0" t="s">
        <v>39</v>
      </c>
      <c r="W1" s="0" t="s">
        <v>40</v>
      </c>
      <c r="X1" s="0" t="s">
        <v>41</v>
      </c>
      <c r="Y1" s="16" t="s">
        <v>18</v>
      </c>
      <c r="Z1" s="1" t="s">
        <v>19</v>
      </c>
      <c r="AA1" s="0" t="s">
        <v>20</v>
      </c>
      <c r="AB1" s="0" t="s">
        <v>22</v>
      </c>
      <c r="AC1" s="0" t="s">
        <v>23</v>
      </c>
    </row>
    <row r="2" customFormat="false" ht="15" hidden="false" customHeight="false" outlineLevel="0" collapsed="false">
      <c r="A2" s="2" t="s">
        <v>24</v>
      </c>
      <c r="B2" s="2" t="s">
        <v>25</v>
      </c>
      <c r="C2" s="2" t="n">
        <f aca="false">Z6-Z2</f>
        <v>6.18758872117212</v>
      </c>
      <c r="D2" s="2" t="n">
        <f aca="false">AA6-AA2</f>
        <v>4.24502077006048</v>
      </c>
      <c r="E2" s="2" t="n">
        <f aca="false">R6-R2</f>
        <v>5.82926805961586</v>
      </c>
      <c r="F2" s="0" t="n">
        <f aca="false">Y6-Y2</f>
        <v>0.358320661555822</v>
      </c>
      <c r="G2" s="0" t="n">
        <f aca="false">AA6-AA2-(Z6-Z2)</f>
        <v>-1.94256795111164</v>
      </c>
      <c r="H2" s="0" t="n">
        <v>2000</v>
      </c>
      <c r="I2" s="0" t="n">
        <v>0</v>
      </c>
      <c r="J2" s="0" t="n">
        <v>1129.23282718625</v>
      </c>
      <c r="K2" s="0" t="n">
        <v>1129.23282718625</v>
      </c>
      <c r="L2" s="0" t="n">
        <f aca="false">K2*10^-30*6.02*10^23</f>
        <v>0.000679798161966122</v>
      </c>
      <c r="M2" s="0" t="n">
        <f aca="false">(K2/11.13994445/11.13994445/11.13994445)^(1/3)</f>
        <v>0.934784436408375</v>
      </c>
      <c r="N2" s="0" t="n">
        <f aca="false">L2/16</f>
        <v>4.24873851228827E-005</v>
      </c>
      <c r="O2" s="3" t="n">
        <v>2.6468275434238E-005</v>
      </c>
      <c r="P2" s="0" t="n">
        <v>24434145.8100643</v>
      </c>
      <c r="Q2" s="0" t="n">
        <v>3.34664889846428</v>
      </c>
      <c r="R2" s="0" t="n">
        <f aca="false">Q2*8.314*5</f>
        <v>139.12019470916</v>
      </c>
      <c r="S2" s="0" t="n">
        <v>0.00019147953534413</v>
      </c>
      <c r="T2" s="0" t="n">
        <v>-0.392006057765183</v>
      </c>
      <c r="U2" s="0" t="n">
        <v>-0.890179515714286</v>
      </c>
      <c r="X2" s="0" t="n">
        <f aca="false">U2-T2</f>
        <v>-0.498173457949103</v>
      </c>
      <c r="Y2" s="4" t="n">
        <v>3.50798152840332</v>
      </c>
      <c r="Z2" s="0" t="n">
        <f aca="false">R2+Y2</f>
        <v>142.628176237563</v>
      </c>
      <c r="AA2" s="3" t="n">
        <f aca="false">Z2+H2*N2*O2*P2/5</f>
        <v>153.619317793398</v>
      </c>
      <c r="AB2" s="0" t="n">
        <v>1700</v>
      </c>
      <c r="AC2" s="0" t="s">
        <v>26</v>
      </c>
    </row>
    <row r="3" customFormat="false" ht="15" hidden="false" customHeight="false" outlineLevel="0" collapsed="false">
      <c r="A3" s="2" t="s">
        <v>24</v>
      </c>
      <c r="B3" s="2" t="s">
        <v>25</v>
      </c>
      <c r="C3" s="2" t="n">
        <f aca="false">Z7-Z3</f>
        <v>-0.614647175079597</v>
      </c>
      <c r="D3" s="2" t="n">
        <f aca="false">AA7-AA3</f>
        <v>-3.58975598941865</v>
      </c>
      <c r="E3" s="2" t="n">
        <f aca="false">R7-R3</f>
        <v>2.49539435388417</v>
      </c>
      <c r="F3" s="0" t="n">
        <f aca="false">Y7-Y3</f>
        <v>-3.11004152896339</v>
      </c>
      <c r="G3" s="0" t="n">
        <f aca="false">AA7-AA3-(Z7-Z3)</f>
        <v>-2.97510881433905</v>
      </c>
      <c r="H3" s="0" t="n">
        <v>4000</v>
      </c>
      <c r="I3" s="0" t="n">
        <v>0</v>
      </c>
      <c r="J3" s="0" t="n">
        <v>1258.54818272876</v>
      </c>
      <c r="K3" s="0" t="n">
        <v>1258.54818272876</v>
      </c>
      <c r="L3" s="0" t="n">
        <f aca="false">K3*10^-30*6.02*10^23</f>
        <v>0.000757646006002713</v>
      </c>
      <c r="M3" s="0" t="n">
        <f aca="false">(K3/11.13994445/11.13994445/11.13994445)^(1/3)</f>
        <v>0.969185535103563</v>
      </c>
      <c r="N3" s="0" t="n">
        <f aca="false">L3/16</f>
        <v>4.73528753751696E-005</v>
      </c>
      <c r="O3" s="3" t="n">
        <v>1.81438024732519E-005</v>
      </c>
      <c r="P3" s="0" t="n">
        <v>24460208.9401018</v>
      </c>
      <c r="Q3" s="0" t="n">
        <v>4.06646982591593</v>
      </c>
      <c r="R3" s="0" t="n">
        <f aca="false">Q3*8.314*5</f>
        <v>169.043150663325</v>
      </c>
      <c r="S3" s="0" t="n">
        <v>0.00101873697173887</v>
      </c>
      <c r="T3" s="0" t="n">
        <v>-4.08786771056479</v>
      </c>
      <c r="U3" s="0" t="n">
        <v>-4.4900228378125</v>
      </c>
      <c r="X3" s="0" t="n">
        <f aca="false">U3-T3</f>
        <v>-0.40215512724771</v>
      </c>
      <c r="Y3" s="4" t="n">
        <v>19.2411377134128</v>
      </c>
      <c r="Z3" s="0" t="n">
        <f aca="false">R3+Y3</f>
        <v>188.284288376738</v>
      </c>
      <c r="AA3" s="3" t="n">
        <f aca="false">Z3+H3*N3*O3*P3/5</f>
        <v>205.096498688381</v>
      </c>
      <c r="AB3" s="0" t="n">
        <v>2550</v>
      </c>
      <c r="AC3" s="0" t="s">
        <v>26</v>
      </c>
    </row>
    <row r="4" s="7" customFormat="true" ht="15" hidden="false" customHeight="false" outlineLevel="0" collapsed="false">
      <c r="A4" s="6" t="s">
        <v>24</v>
      </c>
      <c r="B4" s="2" t="s">
        <v>25</v>
      </c>
      <c r="C4" s="2" t="n">
        <f aca="false">Z8-Z4</f>
        <v>21.6816234502776</v>
      </c>
      <c r="D4" s="2" t="n">
        <f aca="false">AA8-AA4</f>
        <v>16.3146966910368</v>
      </c>
      <c r="E4" s="2" t="n">
        <f aca="false">R8-R4</f>
        <v>18.6592679819961</v>
      </c>
      <c r="F4" s="0" t="n">
        <f aca="false">Y8-Y3</f>
        <v>3.02235546828174</v>
      </c>
      <c r="G4" s="0" t="n">
        <f aca="false">AA8-AA4-(Z8-Z4)</f>
        <v>-5.36692675924076</v>
      </c>
      <c r="H4" s="7" t="n">
        <v>5000</v>
      </c>
      <c r="I4" s="7" t="n">
        <v>0</v>
      </c>
      <c r="J4" s="7" t="n">
        <v>1349.6969713862</v>
      </c>
      <c r="K4" s="7" t="n">
        <v>1349.6969713862</v>
      </c>
      <c r="L4" s="7" t="n">
        <f aca="false">K4*10^-30*6.02*10^23</f>
        <v>0.000812517576774492</v>
      </c>
      <c r="M4" s="8" t="n">
        <f aca="false">(K4/11.13994445/11.13994445/11.13994445)^(1/3)</f>
        <v>0.99203973100178</v>
      </c>
      <c r="N4" s="0" t="n">
        <f aca="false">L4/16</f>
        <v>5.07823485484058E-005</v>
      </c>
      <c r="O4" s="9" t="n">
        <v>2.37054043200038E-005</v>
      </c>
      <c r="P4" s="7" t="n">
        <v>24288235.1996496</v>
      </c>
      <c r="Q4" s="7" t="n">
        <v>4.89876847174823</v>
      </c>
      <c r="R4" s="7" t="n">
        <f aca="false">Q4*8.314*5</f>
        <v>203.641805370574</v>
      </c>
      <c r="S4" s="0" t="n">
        <v>0.0023266855751868</v>
      </c>
      <c r="T4" s="0" t="n">
        <v>-11.6453952791577</v>
      </c>
      <c r="U4" s="0" t="n">
        <v>-10.685621465</v>
      </c>
      <c r="V4" s="0"/>
      <c r="W4" s="0"/>
      <c r="X4" s="0" t="n">
        <f aca="false">U4-T4</f>
        <v>0.9597738141577</v>
      </c>
      <c r="Y4" s="4" t="n">
        <v>27.8798168809566</v>
      </c>
      <c r="Z4" s="7" t="n">
        <f aca="false">R4+Y3</f>
        <v>222.882943083987</v>
      </c>
      <c r="AA4" s="3" t="n">
        <f aca="false">Z4+H4*N4*O4*P4/5</f>
        <v>252.121511771078</v>
      </c>
      <c r="AB4" s="7" t="n">
        <v>0</v>
      </c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"/>
      <c r="B5" s="10"/>
      <c r="C5" s="10"/>
      <c r="D5" s="10"/>
      <c r="E5" s="10"/>
      <c r="Y5" s="0"/>
      <c r="AA5" s="3"/>
    </row>
    <row r="6" customFormat="false" ht="15" hidden="false" customHeight="false" outlineLevel="0" collapsed="false">
      <c r="A6" s="2" t="s">
        <v>28</v>
      </c>
      <c r="B6" s="2"/>
      <c r="C6" s="2"/>
      <c r="D6" s="2"/>
      <c r="H6" s="0" t="n">
        <v>2000</v>
      </c>
      <c r="I6" s="0" t="n">
        <v>0</v>
      </c>
      <c r="J6" s="0" t="n">
        <v>1151.11718642772</v>
      </c>
      <c r="K6" s="0" t="n">
        <v>1151.11718642772</v>
      </c>
      <c r="L6" s="0" t="n">
        <f aca="false">K6*10^-30*6.02*10^23</f>
        <v>0.000692972546229488</v>
      </c>
      <c r="M6" s="0" t="n">
        <f aca="false">(K6/11.13994445/11.13994445/11.13994445)^(1/3)</f>
        <v>0.940784501359066</v>
      </c>
      <c r="N6" s="0" t="n">
        <f aca="false">L6/16</f>
        <v>4.3310784139343E-005</v>
      </c>
      <c r="O6" s="3" t="n">
        <v>2.59974437087124E-005</v>
      </c>
      <c r="P6" s="0" t="n">
        <v>20341757.414476</v>
      </c>
      <c r="Q6" s="0" t="n">
        <v>3.44382880029879</v>
      </c>
      <c r="R6" s="0" t="n">
        <f aca="false">Q6*8.314*5.0625</f>
        <v>144.949462768776</v>
      </c>
      <c r="S6" s="0" t="n">
        <v>0.000193058675248156</v>
      </c>
      <c r="T6" s="0" t="n">
        <v>-0.386662563507655</v>
      </c>
      <c r="U6" s="0" t="n">
        <v>-0.5157493272</v>
      </c>
      <c r="X6" s="0" t="n">
        <f aca="false">U6-T6</f>
        <v>-0.129086763692345</v>
      </c>
      <c r="Y6" s="13" t="n">
        <v>3.86630218995914</v>
      </c>
      <c r="Z6" s="0" t="n">
        <f aca="false">R6+Y6</f>
        <v>148.815764958735</v>
      </c>
      <c r="AA6" s="3" t="n">
        <f aca="false">Z6+H6*N6*O6*P6/5.0625</f>
        <v>157.864338563459</v>
      </c>
      <c r="AB6" s="0" t="s">
        <v>29</v>
      </c>
      <c r="AC6" s="0" t="s">
        <v>26</v>
      </c>
    </row>
    <row r="7" customFormat="false" ht="15" hidden="false" customHeight="false" outlineLevel="0" collapsed="false">
      <c r="A7" s="2" t="s">
        <v>28</v>
      </c>
      <c r="B7" s="2"/>
      <c r="C7" s="2"/>
      <c r="D7" s="2"/>
      <c r="H7" s="0" t="n">
        <v>4000</v>
      </c>
      <c r="I7" s="0" t="n">
        <v>0</v>
      </c>
      <c r="J7" s="0" t="n">
        <v>1294.70808239718</v>
      </c>
      <c r="K7" s="0" t="n">
        <v>1294.70808239718</v>
      </c>
      <c r="L7" s="0" t="n">
        <f aca="false">K7*10^-30*6.02*10^23</f>
        <v>0.000779414265603103</v>
      </c>
      <c r="M7" s="0" t="n">
        <f aca="false">(K7/11.13994445/11.13994445/11.13994445)^(1/3)</f>
        <v>0.97838006357366</v>
      </c>
      <c r="N7" s="0" t="n">
        <f aca="false">L7/16</f>
        <v>4.87133916001939E-005</v>
      </c>
      <c r="O7" s="3" t="n">
        <v>1.76368297488121E-005</v>
      </c>
      <c r="P7" s="0" t="n">
        <v>20383618.4353144</v>
      </c>
      <c r="Q7" s="0" t="n">
        <v>4.07555413043498</v>
      </c>
      <c r="R7" s="0" t="n">
        <f aca="false">Q7*8.314*5.0625</f>
        <v>171.538545017209</v>
      </c>
      <c r="S7" s="0" t="n">
        <v>0.00117926317958249</v>
      </c>
      <c r="T7" s="0" t="n">
        <v>-4.72342812931122</v>
      </c>
      <c r="U7" s="0" t="n">
        <v>-4.41127886</v>
      </c>
      <c r="X7" s="0" t="n">
        <f aca="false">U7-T7</f>
        <v>0.312149269311219</v>
      </c>
      <c r="Y7" s="13" t="n">
        <v>16.1310961844494</v>
      </c>
      <c r="Z7" s="0" t="n">
        <f aca="false">R7+Y7</f>
        <v>187.669641201658</v>
      </c>
      <c r="AA7" s="3" t="n">
        <f aca="false">Z7+H7*N7*O7*P7/5.0625</f>
        <v>201.506742698962</v>
      </c>
      <c r="AB7" s="0" t="n">
        <v>2000</v>
      </c>
      <c r="AC7" s="0" t="s">
        <v>26</v>
      </c>
    </row>
    <row r="8" s="7" customFormat="true" ht="15" hidden="false" customHeight="false" outlineLevel="0" collapsed="false">
      <c r="A8" s="6" t="s">
        <v>28</v>
      </c>
      <c r="B8" s="11"/>
      <c r="C8" s="11"/>
      <c r="D8" s="11"/>
      <c r="E8" s="0"/>
      <c r="F8" s="0"/>
      <c r="G8" s="0"/>
      <c r="H8" s="7" t="n">
        <v>5000</v>
      </c>
      <c r="I8" s="7" t="n">
        <v>0</v>
      </c>
      <c r="J8" s="7" t="n">
        <v>1372.94774569448</v>
      </c>
      <c r="K8" s="7" t="n">
        <v>1372.94774569448</v>
      </c>
      <c r="L8" s="7" t="n">
        <f aca="false">K8*10^-30*6.02*10^23</f>
        <v>0.000826514542908077</v>
      </c>
      <c r="M8" s="8" t="n">
        <f aca="false">(K8/11.13994445/11.13994445/11.13994445)^(1/3)</f>
        <v>0.997703841115006</v>
      </c>
      <c r="N8" s="0" t="n">
        <f aca="false">L8/16</f>
        <v>5.16571589317548E-005</v>
      </c>
      <c r="O8" s="9" t="n">
        <v>2.29312057565795E-005</v>
      </c>
      <c r="P8" s="7" t="n">
        <v>20404216.1364476</v>
      </c>
      <c r="Q8" s="7" t="n">
        <v>5.28161211587345</v>
      </c>
      <c r="R8" s="7" t="n">
        <f aca="false">Q8*8.314*5.0625</f>
        <v>222.30107335257</v>
      </c>
      <c r="S8" s="0" t="n">
        <v>0.00238340382366967</v>
      </c>
      <c r="T8" s="0" t="n">
        <v>-11.9149448941945</v>
      </c>
      <c r="U8" s="0" t="n">
        <v>-8.66196001958333</v>
      </c>
      <c r="V8" s="0"/>
      <c r="W8" s="0"/>
      <c r="X8" s="0" t="n">
        <f aca="false">U8-T8</f>
        <v>3.25298487461117</v>
      </c>
      <c r="Y8" s="13" t="n">
        <v>22.2634931816945</v>
      </c>
      <c r="Z8" s="7" t="n">
        <f aca="false">R8+Y8</f>
        <v>244.564566534265</v>
      </c>
      <c r="AA8" s="3" t="n">
        <f aca="false">Z8+H8*N8*O8*P8/5.0625</f>
        <v>268.436208462115</v>
      </c>
      <c r="AB8" s="7" t="n">
        <v>2000</v>
      </c>
      <c r="AC8" s="7" t="s">
        <v>26</v>
      </c>
      <c r="AMF8" s="0"/>
      <c r="AMG8" s="0"/>
      <c r="AMH8" s="0"/>
      <c r="AMI8" s="0"/>
      <c r="AMJ8" s="0"/>
    </row>
    <row r="9" customFormat="false" ht="15" hidden="false" customHeight="false" outlineLevel="0" collapsed="false">
      <c r="AA9" s="3"/>
    </row>
    <row r="10" customFormat="false" ht="15" hidden="false" customHeight="false" outlineLevel="0" collapsed="false">
      <c r="A10" s="2" t="s">
        <v>42</v>
      </c>
      <c r="B10" s="12" t="s">
        <v>32</v>
      </c>
      <c r="C10" s="2" t="n">
        <f aca="false">Z14-Z10</f>
        <v>28.0678552258959</v>
      </c>
      <c r="D10" s="2" t="n">
        <f aca="false">AA14-AA10</f>
        <v>22.9947896972285</v>
      </c>
      <c r="E10" s="2" t="n">
        <f aca="false">R14-R10</f>
        <v>27.3763689814447</v>
      </c>
      <c r="F10" s="0" t="n">
        <f aca="false">Y14-Y10</f>
        <v>0.691486244450875</v>
      </c>
      <c r="G10" s="0" t="n">
        <f aca="false">AA14-AA10-(Z14-Z10)</f>
        <v>-5.07306552866743</v>
      </c>
      <c r="H10" s="0" t="n">
        <v>2000</v>
      </c>
      <c r="I10" s="0" t="n">
        <v>0</v>
      </c>
      <c r="J10" s="0" t="n">
        <v>1134.51809337454</v>
      </c>
      <c r="K10" s="0" t="n">
        <v>1134.51809337454</v>
      </c>
      <c r="L10" s="0" t="n">
        <f aca="false">K10*10^-30*6.02*10^23</f>
        <v>0.000682979892211473</v>
      </c>
      <c r="M10" s="0" t="n">
        <f aca="false">(K10/11.13994445/11.13994445/11.13994445)^(1/3)</f>
        <v>0.936240556722599</v>
      </c>
      <c r="N10" s="0" t="n">
        <f aca="false">L10/16</f>
        <v>4.26862432632171E-005</v>
      </c>
      <c r="O10" s="3" t="n">
        <v>2.85826861144196E-005</v>
      </c>
      <c r="P10" s="0" t="n">
        <v>21165864.5656502</v>
      </c>
      <c r="Q10" s="13" t="n">
        <v>3.74294571319397</v>
      </c>
      <c r="R10" s="0" t="n">
        <f aca="false">Q10*8.314*5</f>
        <v>155.594253297473</v>
      </c>
      <c r="S10" s="0" t="n">
        <v>0.000194836855741653</v>
      </c>
      <c r="T10" s="0" t="n">
        <v>-0.399374082234534</v>
      </c>
      <c r="U10" s="0" t="n">
        <v>-0.78354609</v>
      </c>
      <c r="X10" s="0" t="n">
        <f aca="false">U10-T10</f>
        <v>-0.384172007765466</v>
      </c>
      <c r="Y10" s="13" t="n">
        <v>4.66613523053701</v>
      </c>
      <c r="Z10" s="0" t="n">
        <f aca="false">R10+Y10</f>
        <v>160.26038852801</v>
      </c>
      <c r="AA10" s="3" t="n">
        <f aca="false">Z10+H10*N10*O10*P10/5</f>
        <v>170.590071178625</v>
      </c>
      <c r="AB10" s="0" t="n">
        <v>1500</v>
      </c>
    </row>
    <row r="11" customFormat="false" ht="15" hidden="false" customHeight="false" outlineLevel="0" collapsed="false">
      <c r="A11" s="2" t="s">
        <v>42</v>
      </c>
      <c r="B11" s="2" t="s">
        <v>32</v>
      </c>
      <c r="C11" s="2" t="n">
        <f aca="false">Z15-Z11</f>
        <v>5.13934475718025</v>
      </c>
      <c r="D11" s="2" t="n">
        <f aca="false">AA15-AA11</f>
        <v>-3.44126333262355</v>
      </c>
      <c r="E11" s="2" t="n">
        <f aca="false">R15-R11</f>
        <v>8.18938447459919</v>
      </c>
      <c r="F11" s="0" t="n">
        <f aca="false">Y15-Y11</f>
        <v>-3.05003971741972</v>
      </c>
      <c r="G11" s="0" t="n">
        <f aca="false">AA15-AA11-(Z15-Z11)</f>
        <v>-8.5806080898038</v>
      </c>
      <c r="H11" s="0" t="n">
        <v>4000</v>
      </c>
      <c r="I11" s="0" t="n">
        <v>0</v>
      </c>
      <c r="J11" s="0" t="n">
        <v>1302.09196473052</v>
      </c>
      <c r="K11" s="0" t="n">
        <v>1302.09196473052</v>
      </c>
      <c r="L11" s="0" t="n">
        <f aca="false">K11*10^-30*6.02*10^23</f>
        <v>0.000783859362767773</v>
      </c>
      <c r="M11" s="0" t="n">
        <f aca="false">(K11/11.13994445/11.13994445/11.13994445)^(1/3)</f>
        <v>0.98023648025052</v>
      </c>
      <c r="N11" s="0" t="n">
        <f aca="false">L11/16</f>
        <v>4.89912101729858E-005</v>
      </c>
      <c r="O11" s="3" t="n">
        <v>2.00355710108825E-005</v>
      </c>
      <c r="P11" s="0" t="n">
        <v>21151333.8145799</v>
      </c>
      <c r="Q11" s="13" t="n">
        <v>4.57076884828798</v>
      </c>
      <c r="R11" s="0" t="n">
        <f aca="false">Q11*8.314*5</f>
        <v>190.006861023331</v>
      </c>
      <c r="S11" s="0" t="n">
        <v>0.0011672704276054</v>
      </c>
      <c r="T11" s="0" t="n">
        <v>-4.75510915557706</v>
      </c>
      <c r="U11" s="0" t="n">
        <v>-6.43199258228571</v>
      </c>
      <c r="X11" s="0" t="n">
        <f aca="false">U11-T11</f>
        <v>-1.67688342670865</v>
      </c>
      <c r="Y11" s="13" t="n">
        <v>22.1685319398282</v>
      </c>
      <c r="Z11" s="0" t="n">
        <f aca="false">R11+Y11</f>
        <v>212.175392963159</v>
      </c>
      <c r="AA11" s="3" t="n">
        <f aca="false">Z11+H11*N11*O11*P11/5</f>
        <v>228.784551791704</v>
      </c>
      <c r="AB11" s="0" t="n">
        <v>1500</v>
      </c>
    </row>
    <row r="12" s="7" customFormat="true" ht="15" hidden="false" customHeight="false" outlineLevel="0" collapsed="false">
      <c r="A12" s="2" t="s">
        <v>42</v>
      </c>
      <c r="B12" s="2" t="s">
        <v>32</v>
      </c>
      <c r="C12" s="2" t="n">
        <f aca="false">Z16-Z12</f>
        <v>1.69199953300819</v>
      </c>
      <c r="D12" s="2" t="n">
        <f aca="false">AA16-AA12</f>
        <v>-13.7441443789994</v>
      </c>
      <c r="E12" s="2" t="n">
        <f aca="false">R16-R12</f>
        <v>6.66895152663895</v>
      </c>
      <c r="F12" s="0" t="n">
        <f aca="false">Y16-Y12</f>
        <v>-4.97695199363081</v>
      </c>
      <c r="G12" s="0" t="n">
        <f aca="false">AA16-AA12-(Z16-Z12)</f>
        <v>-15.4361439120075</v>
      </c>
      <c r="H12" s="7" t="n">
        <v>5000</v>
      </c>
      <c r="I12" s="7" t="n">
        <v>0</v>
      </c>
      <c r="J12" s="8" t="n">
        <v>1381.26256866747</v>
      </c>
      <c r="K12" s="8" t="n">
        <v>1381.26256866747</v>
      </c>
      <c r="L12" s="7" t="n">
        <f aca="false">K12*10^-30*6.02*10^23</f>
        <v>0.000831520066337817</v>
      </c>
      <c r="M12" s="8" t="n">
        <f aca="false">(K12/11.13994445/11.13994445/11.13994445)^(1/3)</f>
        <v>0.999713881225564</v>
      </c>
      <c r="N12" s="0" t="n">
        <f aca="false">L12/16</f>
        <v>5.19700041461136E-005</v>
      </c>
      <c r="O12" s="9" t="n">
        <v>2.62382578911961E-005</v>
      </c>
      <c r="P12" s="7" t="n">
        <v>21070119.2848424</v>
      </c>
      <c r="Q12" s="7" t="n">
        <v>4.89194107971528</v>
      </c>
      <c r="R12" s="7" t="n">
        <f aca="false">Q12*8.314*5</f>
        <v>203.357990683764</v>
      </c>
      <c r="S12" s="0" t="n">
        <v>0.00265746171212195</v>
      </c>
      <c r="T12" s="0" t="n">
        <v>-13.2973908834086</v>
      </c>
      <c r="U12" s="0" t="n">
        <v>-10.8488266289286</v>
      </c>
      <c r="V12" s="0"/>
      <c r="W12" s="0"/>
      <c r="X12" s="0" t="n">
        <f aca="false">U12-T12</f>
        <v>2.44856425448</v>
      </c>
      <c r="Y12" s="13" t="n">
        <v>31.8360643223366</v>
      </c>
      <c r="Z12" s="7" t="n">
        <f aca="false">R12+Y12</f>
        <v>235.194055006101</v>
      </c>
      <c r="AA12" s="3" t="n">
        <f aca="false">Z12+H12*N12*O12*P12/5</f>
        <v>263.925319628429</v>
      </c>
      <c r="AB12" s="7" t="n">
        <v>2000</v>
      </c>
      <c r="AMF12" s="0"/>
      <c r="AMG12" s="0"/>
      <c r="AMH12" s="0"/>
      <c r="AMI12" s="0"/>
      <c r="AMJ12" s="0"/>
    </row>
    <row r="13" customFormat="false" ht="15" hidden="false" customHeight="false" outlineLevel="0" collapsed="false">
      <c r="AA13" s="3"/>
    </row>
    <row r="14" customFormat="false" ht="15" hidden="false" customHeight="false" outlineLevel="0" collapsed="false">
      <c r="A14" s="2" t="s">
        <v>43</v>
      </c>
      <c r="B14" s="2"/>
      <c r="C14" s="2"/>
      <c r="D14" s="2"/>
      <c r="E14" s="2"/>
      <c r="H14" s="0" t="n">
        <v>2000</v>
      </c>
      <c r="I14" s="0" t="n">
        <v>0</v>
      </c>
      <c r="J14" s="0" t="n">
        <v>1190.02271059746</v>
      </c>
      <c r="K14" s="0" t="n">
        <v>1190.02271059746</v>
      </c>
      <c r="L14" s="0" t="n">
        <f aca="false">K14*10^-30*6.02*10^23</f>
        <v>0.000716393671779671</v>
      </c>
      <c r="M14" s="0" t="n">
        <f aca="false">(K14/11.13994445/11.13994445/11.13994445)^(1/3)</f>
        <v>0.951266182809875</v>
      </c>
      <c r="N14" s="0" t="n">
        <f aca="false">L14/16</f>
        <v>4.47746044862294E-005</v>
      </c>
      <c r="O14" s="3" t="n">
        <v>2.55731201193198E-005</v>
      </c>
      <c r="P14" s="0" t="n">
        <v>11763992.5985068</v>
      </c>
      <c r="Q14" s="13" t="n">
        <v>4.29415261425437</v>
      </c>
      <c r="R14" s="0" t="n">
        <f aca="false">Q14*8.314*5.125</f>
        <v>182.970622278918</v>
      </c>
      <c r="S14" s="0" t="n">
        <v>0.000221635208438555</v>
      </c>
      <c r="T14" s="0" t="n">
        <v>-0.443650815145646</v>
      </c>
      <c r="U14" s="0" t="n">
        <v>-0.725550388333333</v>
      </c>
      <c r="V14" s="0" t="n">
        <v>-0.61721805</v>
      </c>
      <c r="W14" s="0" t="n">
        <v>-0.48420338</v>
      </c>
      <c r="X14" s="0" t="n">
        <f aca="false">U14-T14</f>
        <v>-0.281899573187687</v>
      </c>
      <c r="Y14" s="13" t="n">
        <v>5.35762147498788</v>
      </c>
      <c r="Z14" s="0" t="n">
        <f aca="false">R14+Y14</f>
        <v>188.328243753906</v>
      </c>
      <c r="AA14" s="3" t="n">
        <f aca="false">Z14+H14*N14*O14*P14/5.125</f>
        <v>193.584860875853</v>
      </c>
      <c r="AB14" s="0" t="n">
        <v>0</v>
      </c>
      <c r="AC14" s="0" t="s">
        <v>26</v>
      </c>
    </row>
    <row r="15" customFormat="false" ht="15" hidden="false" customHeight="false" outlineLevel="0" collapsed="false">
      <c r="A15" s="2" t="s">
        <v>43</v>
      </c>
      <c r="B15" s="2"/>
      <c r="C15" s="2"/>
      <c r="D15" s="2"/>
      <c r="E15" s="2"/>
      <c r="H15" s="0" t="n">
        <v>4000</v>
      </c>
      <c r="I15" s="0" t="n">
        <v>0</v>
      </c>
      <c r="J15" s="0" t="n">
        <v>1382.44886473765</v>
      </c>
      <c r="K15" s="0" t="n">
        <v>1382.44886473765</v>
      </c>
      <c r="L15" s="0" t="n">
        <f aca="false">K15*10^-30*6.02*10^23</f>
        <v>0.000832234216572065</v>
      </c>
      <c r="M15" s="0" t="n">
        <f aca="false">(K15/11.13994445/11.13994445/11.13994445)^(1/3)</f>
        <v>1.00000000044194</v>
      </c>
      <c r="N15" s="0" t="n">
        <f aca="false">L15/16</f>
        <v>5.20146385357541E-005</v>
      </c>
      <c r="O15" s="3" t="n">
        <v>1.68373726954632E-005</v>
      </c>
      <c r="P15" s="0" t="n">
        <v>11745489.6051132</v>
      </c>
      <c r="Q15" s="13" t="n">
        <v>4.65148402043994</v>
      </c>
      <c r="R15" s="0" t="n">
        <f aca="false">Q15*8.314*5.125</f>
        <v>198.196245497931</v>
      </c>
      <c r="S15" s="0" t="n">
        <v>0.00169285885892729</v>
      </c>
      <c r="T15" s="0" t="n">
        <v>-6.7747868123295</v>
      </c>
      <c r="U15" s="0" t="n">
        <v>-5.09883548071428</v>
      </c>
      <c r="X15" s="0" t="n">
        <f aca="false">U15-T15</f>
        <v>1.67595133161522</v>
      </c>
      <c r="Y15" s="13" t="n">
        <v>19.1184922224085</v>
      </c>
      <c r="Z15" s="0" t="n">
        <f aca="false">R15+Y15</f>
        <v>217.314737720339</v>
      </c>
      <c r="AA15" s="3" t="n">
        <f aca="false">Z15+H15*N15*O15*P15/5.125</f>
        <v>225.34328845908</v>
      </c>
      <c r="AB15" s="0" t="n">
        <v>1750</v>
      </c>
      <c r="AC15" s="0" t="s">
        <v>26</v>
      </c>
    </row>
    <row r="16" s="7" customFormat="true" ht="15" hidden="false" customHeight="false" outlineLevel="0" collapsed="false">
      <c r="A16" s="2" t="s">
        <v>43</v>
      </c>
      <c r="F16" s="0"/>
      <c r="G16" s="0"/>
      <c r="H16" s="7" t="n">
        <v>5000</v>
      </c>
      <c r="I16" s="7" t="n">
        <v>0</v>
      </c>
      <c r="J16" s="7" t="n">
        <v>1423.74795583607</v>
      </c>
      <c r="K16" s="7" t="n">
        <v>1423.74795583607</v>
      </c>
      <c r="L16" s="7" t="n">
        <f aca="false">K16*10^-30*6.02*10^23</f>
        <v>0.000857096269413314</v>
      </c>
      <c r="M16" s="8" t="n">
        <f aca="false">(K16/11.13994445/11.13994445/11.13994445)^(1/3)</f>
        <v>1.00986040831774</v>
      </c>
      <c r="N16" s="0" t="n">
        <f aca="false">L16/16</f>
        <v>5.35685168383321E-005</v>
      </c>
      <c r="O16" s="9" t="n">
        <v>2.14752543287198E-005</v>
      </c>
      <c r="P16" s="7" t="n">
        <v>11845904.0933725</v>
      </c>
      <c r="Q16" s="7" t="n">
        <v>4.929139616642</v>
      </c>
      <c r="R16" s="7" t="n">
        <f aca="false">Q16*8.314*5.125</f>
        <v>210.026942210403</v>
      </c>
      <c r="S16" s="0" t="n">
        <v>0.00279181890473112</v>
      </c>
      <c r="T16" s="0" t="n">
        <v>-13.9601977123396</v>
      </c>
      <c r="U16" s="0" t="n">
        <v>-11.9925790085714</v>
      </c>
      <c r="V16" s="0"/>
      <c r="W16" s="0"/>
      <c r="X16" s="0" t="n">
        <f aca="false">U16-T16</f>
        <v>1.9676187037682</v>
      </c>
      <c r="Y16" s="13" t="n">
        <v>26.8591123287058</v>
      </c>
      <c r="Z16" s="7" t="n">
        <f aca="false">R16+Y16</f>
        <v>236.886054539109</v>
      </c>
      <c r="AA16" s="3" t="n">
        <f aca="false">Z16+H16*N16*O16*P16/5.125</f>
        <v>250.18117524943</v>
      </c>
      <c r="AB16" s="7" t="n">
        <v>0</v>
      </c>
      <c r="AC16" s="7" t="s">
        <v>26</v>
      </c>
      <c r="AMF16" s="0"/>
      <c r="AMG16" s="0"/>
      <c r="AMH16" s="0"/>
      <c r="AMI16" s="0"/>
      <c r="AMJ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6"/>
  <sheetViews>
    <sheetView showFormulas="false" showGridLines="true" showRowColHeaders="true" showZeros="true" rightToLeft="false" tabSelected="false" showOutlineSymbols="true" defaultGridColor="true" view="normal" topLeftCell="G1" colorId="64" zoomScale="180" zoomScaleNormal="180" zoomScalePageLayoutView="100" workbookViewId="0">
      <selection pane="topLeft" activeCell="H3" activeCellId="0" sqref="H3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5.94"/>
    <col collapsed="false" customWidth="true" hidden="false" outlineLevel="0" max="2" min="2" style="0" width="13.66"/>
    <col collapsed="false" customWidth="true" hidden="false" outlineLevel="0" max="3" min="3" style="0" width="19.94"/>
    <col collapsed="false" customWidth="true" hidden="false" outlineLevel="0" max="4" min="4" style="0" width="19.8"/>
    <col collapsed="false" customWidth="true" hidden="false" outlineLevel="0" max="5" min="5" style="0" width="17.78"/>
    <col collapsed="false" customWidth="true" hidden="false" outlineLevel="0" max="7" min="6" style="0" width="15.03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9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</row>
    <row r="2" customFormat="false" ht="15" hidden="false" customHeight="false" outlineLevel="0" collapsed="false">
      <c r="A2" s="2" t="s">
        <v>24</v>
      </c>
      <c r="B2" s="0" t="n">
        <v>2000</v>
      </c>
      <c r="C2" s="0" t="n">
        <v>2000.37500404858</v>
      </c>
      <c r="D2" s="0" t="n">
        <v>0.00019147953534413</v>
      </c>
      <c r="E2" s="0" t="n">
        <f aca="false">D2/0.00008617/80</f>
        <v>0.0277764209330582</v>
      </c>
      <c r="F2" s="0" t="n">
        <f aca="false">D2*6.02*10000*1.60217662/5</f>
        <v>3.69367977823142</v>
      </c>
      <c r="G2" s="0" t="n">
        <v>11.2519536075449</v>
      </c>
      <c r="H2" s="0" t="n">
        <v>1129.23282718625</v>
      </c>
      <c r="I2" s="3" t="n">
        <v>7.019E-010</v>
      </c>
      <c r="J2" s="3" t="n">
        <v>-3.159E-007</v>
      </c>
      <c r="K2" s="0" t="n">
        <v>875</v>
      </c>
      <c r="L2" s="3" t="n">
        <v>4.701E-023</v>
      </c>
      <c r="M2" s="3" t="n">
        <v>6.666E-020</v>
      </c>
      <c r="N2" s="3" t="n">
        <v>1.808E-011</v>
      </c>
    </row>
    <row r="3" customFormat="false" ht="15" hidden="false" customHeight="false" outlineLevel="0" collapsed="false">
      <c r="A3" s="2" t="s">
        <v>24</v>
      </c>
      <c r="B3" s="0" t="n">
        <v>3000</v>
      </c>
      <c r="C3" s="0" t="n">
        <v>3003.00690128755</v>
      </c>
      <c r="D3" s="0" t="n">
        <v>0.000536460199513591</v>
      </c>
      <c r="E3" s="0" t="n">
        <f aca="false">D3/0.00008617/80</f>
        <v>0.077820035904838</v>
      </c>
      <c r="F3" s="0" t="n">
        <f aca="false">D3*6.02*10000*1.60217662/5</f>
        <v>10.3484280302234</v>
      </c>
      <c r="G3" s="0" t="n">
        <v>19.4260852634169</v>
      </c>
      <c r="H3" s="0" t="n">
        <v>1180.11401427978</v>
      </c>
    </row>
    <row r="4" customFormat="false" ht="15" hidden="false" customHeight="false" outlineLevel="0" collapsed="false">
      <c r="A4" s="2" t="s">
        <v>24</v>
      </c>
      <c r="B4" s="0" t="n">
        <v>4000</v>
      </c>
      <c r="C4" s="0" t="n">
        <v>3999.59813441296</v>
      </c>
      <c r="D4" s="0" t="n">
        <v>0.00101873697173887</v>
      </c>
      <c r="E4" s="0" t="n">
        <f aca="false">D4/0.00008617/80</f>
        <v>0.147780110789554</v>
      </c>
      <c r="F4" s="0" t="n">
        <f aca="false">D4*6.02*10000*1.60217662/5</f>
        <v>19.6516465589174</v>
      </c>
      <c r="G4" s="0" t="n">
        <v>27.600216919289</v>
      </c>
      <c r="H4" s="0" t="n">
        <v>1258.54818272876</v>
      </c>
    </row>
    <row r="5" customFormat="false" ht="15" hidden="false" customHeight="false" outlineLevel="0" collapsed="false">
      <c r="A5" s="2" t="s">
        <v>24</v>
      </c>
      <c r="B5" s="0" t="n">
        <v>5000</v>
      </c>
      <c r="C5" s="0" t="n">
        <v>5000.0859843299</v>
      </c>
      <c r="D5" s="0" t="n">
        <v>0.0023266855751868</v>
      </c>
      <c r="E5" s="0" t="n">
        <f aca="false">D5/0.00008617/80</f>
        <v>0.337513864336022</v>
      </c>
      <c r="G5" s="0" t="n">
        <v>35.774348575161</v>
      </c>
      <c r="H5" s="7" t="n">
        <v>1349.6969713862</v>
      </c>
    </row>
    <row r="6" customFormat="false" ht="15" hidden="false" customHeight="false" outlineLevel="0" collapsed="false">
      <c r="A6" s="2"/>
    </row>
    <row r="7" customFormat="false" ht="15" hidden="false" customHeight="false" outlineLevel="0" collapsed="false">
      <c r="A7" s="2" t="s">
        <v>28</v>
      </c>
      <c r="B7" s="0" t="n">
        <v>2000</v>
      </c>
      <c r="C7" s="0" t="n">
        <v>1999.95285311871</v>
      </c>
      <c r="D7" s="0" t="n">
        <v>0.000193058675248156</v>
      </c>
      <c r="E7" s="0" t="n">
        <f aca="false">D7/0.00008617/81</f>
        <v>0.0276597474197797</v>
      </c>
      <c r="F7" s="0" t="n">
        <f aca="false">D7*6.02*10000*1.60217662/5.0625</f>
        <v>3.67816465489388</v>
      </c>
      <c r="G7" s="0" t="n">
        <v>12.8013973900178</v>
      </c>
      <c r="H7" s="0" t="n">
        <v>1151.11718642772</v>
      </c>
    </row>
    <row r="8" customFormat="false" ht="15" hidden="false" customHeight="false" outlineLevel="0" collapsed="false">
      <c r="A8" s="2" t="s">
        <v>28</v>
      </c>
      <c r="B8" s="0" t="n">
        <v>3000</v>
      </c>
      <c r="C8" s="0" t="n">
        <v>3000.40937735849</v>
      </c>
      <c r="D8" s="0" t="n">
        <v>0.000572045848584906</v>
      </c>
      <c r="E8" s="0" t="n">
        <f aca="false">D8/0.00008617/81</f>
        <v>0.0819576932456093</v>
      </c>
      <c r="F8" s="0" t="n">
        <f aca="false">D8*6.02*10000*1.60217662/5.0625</f>
        <v>10.8986494315224</v>
      </c>
      <c r="G8" s="0" t="n">
        <v>23.3838733845871</v>
      </c>
      <c r="H8" s="0" t="n">
        <v>1204.76365212898</v>
      </c>
    </row>
    <row r="9" customFormat="false" ht="15" hidden="false" customHeight="false" outlineLevel="0" collapsed="false">
      <c r="A9" s="2" t="s">
        <v>28</v>
      </c>
      <c r="B9" s="0" t="n">
        <v>4000</v>
      </c>
      <c r="C9" s="0" t="n">
        <v>4000.05348239437</v>
      </c>
      <c r="D9" s="0" t="n">
        <v>0.00117926317958249</v>
      </c>
      <c r="E9" s="0" t="n">
        <f aca="false">D9/0.00008617/81</f>
        <v>0.168954446863219</v>
      </c>
      <c r="F9" s="0" t="n">
        <f aca="false">D9*6.02*10000*1.60217662/5.0625</f>
        <v>22.4673879087934</v>
      </c>
      <c r="G9" s="0" t="n">
        <v>33.9663493791565</v>
      </c>
      <c r="H9" s="0" t="n">
        <v>1294.70808239718</v>
      </c>
    </row>
    <row r="10" customFormat="false" ht="15" hidden="false" customHeight="false" outlineLevel="0" collapsed="false">
      <c r="A10" s="2" t="s">
        <v>28</v>
      </c>
      <c r="B10" s="0" t="n">
        <v>5000</v>
      </c>
      <c r="C10" s="0" t="n">
        <v>5000.47171434426</v>
      </c>
      <c r="D10" s="0" t="n">
        <v>0.00238340382366967</v>
      </c>
      <c r="E10" s="0" t="n">
        <f aca="false">D10/0.00008617/81</f>
        <v>0.341473117834781</v>
      </c>
      <c r="G10" s="0" t="n">
        <v>44.5488253737258</v>
      </c>
      <c r="H10" s="7" t="n">
        <v>1372.94774569448</v>
      </c>
    </row>
    <row r="11" customFormat="false" ht="15" hidden="false" customHeight="false" outlineLevel="0" collapsed="false">
      <c r="A11" s="2"/>
    </row>
    <row r="12" customFormat="false" ht="15" hidden="false" customHeight="false" outlineLevel="0" collapsed="false">
      <c r="A12" s="2" t="s">
        <v>55</v>
      </c>
      <c r="B12" s="0" t="n">
        <v>2000</v>
      </c>
      <c r="C12" s="0" t="s">
        <v>56</v>
      </c>
      <c r="D12" s="0" t="n">
        <v>0.000364874432809643</v>
      </c>
      <c r="E12" s="0" t="n">
        <f aca="false">D12/0.00008617/80</f>
        <v>0.0529294465605261</v>
      </c>
      <c r="F12" s="0" t="n">
        <f aca="false">D12*6.02*10000*1.60217662/5</f>
        <v>7.03850315721979</v>
      </c>
      <c r="G12" s="0" t="n">
        <v>15.9437931952307</v>
      </c>
      <c r="H12" s="0" t="n">
        <v>1134.51809337454</v>
      </c>
    </row>
    <row r="13" customFormat="false" ht="15" hidden="false" customHeight="false" outlineLevel="0" collapsed="false">
      <c r="A13" s="2" t="s">
        <v>55</v>
      </c>
      <c r="B13" s="0" t="n">
        <v>3000</v>
      </c>
      <c r="C13" s="0" t="n">
        <v>2999.59164021888</v>
      </c>
      <c r="D13" s="0" t="n">
        <v>0.000750424481896945</v>
      </c>
      <c r="E13" s="0" t="n">
        <f aca="false">D13/0.00008617/80</f>
        <v>0.108858141159473</v>
      </c>
      <c r="F13" s="0" t="n">
        <f aca="false">D13*6.02*10000*1.60217662/5</f>
        <v>14.4758432220496</v>
      </c>
      <c r="G13" s="0" t="n">
        <v>26.7485955940758</v>
      </c>
      <c r="H13" s="0" t="n">
        <v>1192.01106552559</v>
      </c>
    </row>
    <row r="14" customFormat="false" ht="15" hidden="false" customHeight="false" outlineLevel="0" collapsed="false">
      <c r="A14" s="2" t="s">
        <v>55</v>
      </c>
      <c r="B14" s="0" t="n">
        <v>4000</v>
      </c>
      <c r="C14" s="0" t="n">
        <v>4000.20997931035</v>
      </c>
      <c r="D14" s="0" t="n">
        <v>0.00144794770846247</v>
      </c>
      <c r="E14" s="0" t="n">
        <f aca="false">D14/0.00008617/80</f>
        <v>0.210042315838237</v>
      </c>
      <c r="F14" s="0" t="n">
        <f aca="false">D14*6.02*10000*1.60217662/5</f>
        <v>27.931210304393</v>
      </c>
      <c r="G14" s="0" t="n">
        <v>37.5533979929209</v>
      </c>
      <c r="H14" s="0" t="n">
        <v>1302.09196473052</v>
      </c>
    </row>
    <row r="15" customFormat="false" ht="15" hidden="false" customHeight="false" outlineLevel="0" collapsed="false">
      <c r="A15" s="2" t="s">
        <v>55</v>
      </c>
      <c r="B15" s="0" t="n">
        <v>5000</v>
      </c>
      <c r="C15" s="0" t="n">
        <v>5000.5906727499</v>
      </c>
      <c r="D15" s="0" t="n">
        <v>0.00273506118811116</v>
      </c>
      <c r="E15" s="0" t="n">
        <f aca="false">D15/0.00008617/80</f>
        <v>0.396753682852379</v>
      </c>
      <c r="G15" s="0" t="n">
        <v>48.358200391766</v>
      </c>
      <c r="H15" s="8" t="n">
        <v>1381.26256866747</v>
      </c>
    </row>
    <row r="16" customFormat="false" ht="15" hidden="false" customHeight="false" outlineLevel="0" collapsed="false">
      <c r="A16" s="2"/>
    </row>
    <row r="17" customFormat="false" ht="15" hidden="false" customHeight="false" outlineLevel="0" collapsed="false">
      <c r="A17" s="2" t="s">
        <v>33</v>
      </c>
      <c r="B17" s="0" t="n">
        <v>2000</v>
      </c>
      <c r="C17" s="0" t="n">
        <v>1999.3418401937</v>
      </c>
      <c r="D17" s="0" t="n">
        <v>0.000218136495774818</v>
      </c>
      <c r="E17" s="0" t="n">
        <f aca="false">D17/0.00008617/82</f>
        <v>0.030871546570565</v>
      </c>
      <c r="F17" s="0" t="n">
        <f aca="false">D17*6.02*10000*1.60217662/5.125</f>
        <v>4.10526638998017</v>
      </c>
      <c r="G17" s="0" t="n">
        <v>17.4235529614326</v>
      </c>
      <c r="H17" s="0" t="n">
        <v>1190.02271059746</v>
      </c>
    </row>
    <row r="18" customFormat="false" ht="15" hidden="false" customHeight="false" outlineLevel="0" collapsed="false">
      <c r="A18" s="2" t="s">
        <v>33</v>
      </c>
      <c r="B18" s="0" t="n">
        <v>3000</v>
      </c>
      <c r="C18" s="0" t="n">
        <v>2999.87820604396</v>
      </c>
      <c r="D18" s="0" t="n">
        <v>0.000783301411877289</v>
      </c>
      <c r="E18" s="0" t="n">
        <f aca="false">D18/0.00008617/82</f>
        <v>0.110855938753696</v>
      </c>
      <c r="F18" s="0" t="n">
        <f aca="false">D18*6.02*10000*1.60217662/5.125</f>
        <v>14.7415082835262</v>
      </c>
      <c r="G18" s="0" t="n">
        <v>40.1549432028512</v>
      </c>
      <c r="H18" s="0" t="n">
        <v>1256.72717907758</v>
      </c>
    </row>
    <row r="19" customFormat="false" ht="15" hidden="false" customHeight="false" outlineLevel="0" collapsed="false">
      <c r="A19" s="2" t="s">
        <v>33</v>
      </c>
      <c r="B19" s="0" t="n">
        <v>4000</v>
      </c>
      <c r="C19" s="0" t="n">
        <v>4000.03139692805</v>
      </c>
      <c r="D19" s="0" t="n">
        <v>0.00161094666801233</v>
      </c>
      <c r="E19" s="0" t="n">
        <f aca="false">D19/0.00008617/82</f>
        <v>0.227987595141245</v>
      </c>
      <c r="F19" s="0" t="n">
        <f aca="false">D19*6.02*10000*1.60217662/5.125</f>
        <v>30.3175550187096</v>
      </c>
      <c r="G19" s="0" t="n">
        <v>62.8863334442697</v>
      </c>
      <c r="H19" s="0" t="n">
        <v>1382.44886473765</v>
      </c>
    </row>
    <row r="20" customFormat="false" ht="15" hidden="false" customHeight="false" outlineLevel="0" collapsed="false">
      <c r="A20" s="2" t="s">
        <v>33</v>
      </c>
      <c r="B20" s="0" t="n">
        <v>5000</v>
      </c>
      <c r="C20" s="0" t="n">
        <v>4998.70836006614</v>
      </c>
      <c r="D20" s="0" t="n">
        <v>0.00273793206201158</v>
      </c>
      <c r="E20" s="0" t="n">
        <f aca="false">D20/0.00008617/82</f>
        <v>0.387483061278695</v>
      </c>
      <c r="G20" s="0" t="n">
        <v>85.6177236856883</v>
      </c>
      <c r="H20" s="7" t="n">
        <v>1423.74795583607</v>
      </c>
    </row>
    <row r="21" customFormat="false" ht="15" hidden="false" customHeight="false" outlineLevel="0" collapsed="false">
      <c r="A21" s="2"/>
    </row>
    <row r="22" customFormat="false" ht="15" hidden="false" customHeight="false" outlineLevel="0" collapsed="false">
      <c r="A22" s="10" t="s">
        <v>31</v>
      </c>
      <c r="B22" s="0" t="n">
        <v>2000</v>
      </c>
      <c r="C22" s="0" t="n">
        <v>2000.38944519447</v>
      </c>
      <c r="D22" s="0" t="n">
        <v>0.000362637812608486</v>
      </c>
      <c r="F22" s="0" t="n">
        <f aca="false">D22*6.02*10000*1.60217662/5</f>
        <v>6.99535829166666</v>
      </c>
      <c r="H22" s="0" t="n">
        <v>1134.51809337454</v>
      </c>
    </row>
    <row r="23" customFormat="false" ht="15" hidden="false" customHeight="false" outlineLevel="0" collapsed="false">
      <c r="A23" s="10" t="s">
        <v>31</v>
      </c>
      <c r="B23" s="0" t="n">
        <v>3000</v>
      </c>
      <c r="C23" s="0" t="n">
        <v>2999.33302689416</v>
      </c>
      <c r="D23" s="0" t="n">
        <v>0.000757375430176402</v>
      </c>
      <c r="F23" s="0" t="n">
        <f aca="false">D23*6.02*10000*1.60217662/5</f>
        <v>14.6099284497645</v>
      </c>
      <c r="H23" s="0" t="n">
        <v>1192.01106552559</v>
      </c>
    </row>
    <row r="24" customFormat="false" ht="15.65" hidden="false" customHeight="false" outlineLevel="0" collapsed="false">
      <c r="A24" s="10" t="s">
        <v>31</v>
      </c>
      <c r="B24" s="0" t="n">
        <v>4000</v>
      </c>
      <c r="C24" s="0" t="n">
        <v>4000.11594709572</v>
      </c>
      <c r="D24" s="0" t="s">
        <v>57</v>
      </c>
      <c r="F24" s="0" t="n">
        <f aca="false">D24*6.02*10000*1.60217662/5</f>
        <v>28.0700988130038</v>
      </c>
      <c r="H24" s="0" t="n">
        <v>1302.09196473052</v>
      </c>
    </row>
    <row r="25" customFormat="false" ht="15" hidden="false" customHeight="false" outlineLevel="0" collapsed="false">
      <c r="A25" s="10"/>
    </row>
    <row r="26" customFormat="false" ht="15" hidden="false" customHeight="false" outlineLevel="0" collapsed="false">
      <c r="A26" s="10" t="s">
        <v>58</v>
      </c>
      <c r="B26" s="0" t="n">
        <v>2000</v>
      </c>
      <c r="C26" s="0" t="n">
        <v>1999.4665761095</v>
      </c>
      <c r="D26" s="0" t="n">
        <v>0.000186479803726669</v>
      </c>
      <c r="F26" s="0" t="n">
        <f aca="false">D26*6.02*10000*1.60217662/5</f>
        <v>3.59723392286202</v>
      </c>
      <c r="H26" s="0" t="n">
        <v>1129.23282718625</v>
      </c>
    </row>
    <row r="27" customFormat="false" ht="15" hidden="false" customHeight="false" outlineLevel="0" collapsed="false">
      <c r="A27" s="10" t="s">
        <v>58</v>
      </c>
      <c r="B27" s="0" t="n">
        <v>3000</v>
      </c>
      <c r="C27" s="0" t="n">
        <v>2999.83219247877</v>
      </c>
      <c r="D27" s="0" t="n">
        <v>0.000503060857127645</v>
      </c>
      <c r="F27" s="0" t="n">
        <f aca="false">D27*6.02*10000*1.60217662/5</f>
        <v>9.70414781847396</v>
      </c>
      <c r="H27" s="0" t="n">
        <v>1180.11401427978</v>
      </c>
    </row>
    <row r="28" customFormat="false" ht="15" hidden="false" customHeight="false" outlineLevel="0" collapsed="false">
      <c r="A28" s="10" t="s">
        <v>58</v>
      </c>
      <c r="B28" s="0" t="n">
        <v>4000</v>
      </c>
      <c r="C28" s="0" t="n">
        <v>3999.93995379965</v>
      </c>
      <c r="D28" s="0" t="n">
        <v>0.00124055437653497</v>
      </c>
      <c r="F28" s="0" t="n">
        <f aca="false">D28*6.02*10000*1.60217662/5</f>
        <v>23.930550103793</v>
      </c>
      <c r="H28" s="0" t="n">
        <v>1258.54818272876</v>
      </c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10" t="s">
        <v>59</v>
      </c>
      <c r="B30" s="0" t="n">
        <v>2000</v>
      </c>
      <c r="C30" s="0" t="n">
        <v>1999.70796937953</v>
      </c>
      <c r="D30" s="0" t="n">
        <v>0.000223166879466156</v>
      </c>
      <c r="F30" s="0" t="n">
        <f aca="false">D30*6.02*10000*1.60217662/5.0625</f>
        <v>4.25178784191008</v>
      </c>
      <c r="H30" s="0" t="n">
        <v>1151.11718642772</v>
      </c>
    </row>
    <row r="31" customFormat="false" ht="15" hidden="false" customHeight="false" outlineLevel="0" collapsed="false">
      <c r="A31" s="10" t="s">
        <v>59</v>
      </c>
      <c r="B31" s="0" t="n">
        <v>3000</v>
      </c>
      <c r="C31" s="0" t="n">
        <v>2999.79527869513</v>
      </c>
      <c r="D31" s="0" t="n">
        <v>0.00055201512133575</v>
      </c>
      <c r="F31" s="0" t="n">
        <f aca="false">D31*6.02*10000*1.60217662/5.0625</f>
        <v>10.5170228981124</v>
      </c>
      <c r="H31" s="0" t="n">
        <v>1204.76365212898</v>
      </c>
    </row>
    <row r="32" customFormat="false" ht="15.65" hidden="false" customHeight="false" outlineLevel="0" collapsed="false">
      <c r="A32" s="10" t="s">
        <v>59</v>
      </c>
      <c r="B32" s="0" t="n">
        <v>4000</v>
      </c>
      <c r="C32" s="0" t="n">
        <v>3999.9893611447</v>
      </c>
      <c r="D32" s="0" t="s">
        <v>60</v>
      </c>
      <c r="F32" s="0" t="n">
        <f aca="false">D32*6.02*10000*1.60217662/5.0625</f>
        <v>22.8499068213622</v>
      </c>
      <c r="H32" s="0" t="n">
        <v>1294.70808239718</v>
      </c>
    </row>
    <row r="33" customFormat="false" ht="15" hidden="false" customHeight="false" outlineLevel="0" collapsed="false">
      <c r="A33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C1" colorId="64" zoomScale="180" zoomScaleNormal="180" zoomScalePageLayoutView="100" workbookViewId="0">
      <selection pane="topLeft" activeCell="A1" activeCellId="0" sqref="A1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1.49"/>
    <col collapsed="false" customWidth="true" hidden="false" outlineLevel="0" max="3" min="3" style="0" width="8.9"/>
    <col collapsed="false" customWidth="true" hidden="false" outlineLevel="0" max="4" min="4" style="0" width="10.76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45</v>
      </c>
      <c r="D1" s="0" t="s">
        <v>61</v>
      </c>
      <c r="E1" s="0" t="s">
        <v>9</v>
      </c>
      <c r="F1" s="0" t="s">
        <v>49</v>
      </c>
      <c r="G1" s="0" t="s">
        <v>50</v>
      </c>
      <c r="H1" s="0" t="s">
        <v>51</v>
      </c>
      <c r="I1" s="0" t="s">
        <v>52</v>
      </c>
      <c r="J1" s="0" t="s">
        <v>53</v>
      </c>
      <c r="K1" s="0" t="s">
        <v>54</v>
      </c>
    </row>
    <row r="2" customFormat="false" ht="15" hidden="false" customHeight="false" outlineLevel="0" collapsed="false">
      <c r="A2" s="2" t="s">
        <v>24</v>
      </c>
      <c r="B2" s="0" t="n">
        <v>2000</v>
      </c>
      <c r="C2" s="0" t="n">
        <v>0.00019147953534413</v>
      </c>
      <c r="D2" s="0" t="n">
        <f aca="false">C2/0.00008617/80*8.314*5</f>
        <v>1.15466581818723</v>
      </c>
      <c r="E2" s="0" t="n">
        <v>1129.23282718625</v>
      </c>
    </row>
    <row r="3" customFormat="false" ht="15" hidden="false" customHeight="false" outlineLevel="0" collapsed="false">
      <c r="A3" s="2" t="s">
        <v>24</v>
      </c>
      <c r="B3" s="0" t="n">
        <v>4000</v>
      </c>
      <c r="C3" s="0" t="n">
        <v>0.00101873697173887</v>
      </c>
      <c r="D3" s="0" t="n">
        <f aca="false">C3/0.00008617/80*8.314*5</f>
        <v>6.14321920552176</v>
      </c>
      <c r="E3" s="0" t="n">
        <v>1258.54818272876</v>
      </c>
    </row>
    <row r="4" customFormat="false" ht="15" hidden="false" customHeight="false" outlineLevel="0" collapsed="false">
      <c r="A4" s="6" t="s">
        <v>24</v>
      </c>
      <c r="B4" s="7" t="n">
        <v>5000</v>
      </c>
      <c r="C4" s="0" t="n">
        <v>0.0023266855751868</v>
      </c>
      <c r="D4" s="0" t="n">
        <f aca="false">C4/0.00008617/80*8.314*5</f>
        <v>14.0304513404484</v>
      </c>
      <c r="E4" s="7" t="n">
        <v>1349.6969713862</v>
      </c>
    </row>
    <row r="5" customFormat="false" ht="15" hidden="false" customHeight="false" outlineLevel="0" collapsed="false">
      <c r="A5" s="10"/>
    </row>
    <row r="6" customFormat="false" ht="15" hidden="false" customHeight="false" outlineLevel="0" collapsed="false">
      <c r="A6" s="2" t="s">
        <v>28</v>
      </c>
      <c r="B6" s="0" t="n">
        <v>2000</v>
      </c>
      <c r="C6" s="0" t="n">
        <v>0.000193058675248156</v>
      </c>
      <c r="D6" s="0" t="n">
        <f aca="false">C6/0.00008617/81*8.314*5.0625</f>
        <v>1.16418839649325</v>
      </c>
      <c r="E6" s="0" t="n">
        <v>1151.11718642772</v>
      </c>
    </row>
    <row r="7" customFormat="false" ht="15" hidden="false" customHeight="false" outlineLevel="0" collapsed="false">
      <c r="A7" s="2" t="s">
        <v>28</v>
      </c>
      <c r="B7" s="0" t="n">
        <v>4000</v>
      </c>
      <c r="C7" s="0" t="n">
        <v>0.00117926317958249</v>
      </c>
      <c r="D7" s="0" t="n">
        <f aca="false">C7/0.00008617/81*8.314*5.0625</f>
        <v>7.11122931055531</v>
      </c>
      <c r="E7" s="0" t="n">
        <v>1294.70808239718</v>
      </c>
    </row>
    <row r="8" customFormat="false" ht="15" hidden="false" customHeight="false" outlineLevel="0" collapsed="false">
      <c r="A8" s="6" t="s">
        <v>28</v>
      </c>
      <c r="B8" s="7" t="n">
        <v>5000</v>
      </c>
      <c r="C8" s="0" t="n">
        <v>0.00238340382366967</v>
      </c>
      <c r="D8" s="0" t="n">
        <f aca="false">C8/0.00008617/81*8.314*5.0625</f>
        <v>14.3724754772468</v>
      </c>
      <c r="E8" s="7" t="n">
        <v>1372.94774569448</v>
      </c>
    </row>
    <row r="10" customFormat="false" ht="15" hidden="false" customHeight="false" outlineLevel="0" collapsed="false">
      <c r="A10" s="2" t="s">
        <v>55</v>
      </c>
      <c r="B10" s="0" t="n">
        <v>2000</v>
      </c>
      <c r="C10" s="0" t="n">
        <v>0.000194836855741653</v>
      </c>
      <c r="D10" s="0" t="n">
        <f aca="false">C10/0.00008617/80*8.314*5</f>
        <v>1.17491123551998</v>
      </c>
      <c r="E10" s="0" t="n">
        <v>1134.51809337454</v>
      </c>
    </row>
    <row r="11" customFormat="false" ht="15" hidden="false" customHeight="false" outlineLevel="0" collapsed="false">
      <c r="A11" s="2" t="s">
        <v>55</v>
      </c>
      <c r="B11" s="0" t="n">
        <v>4000</v>
      </c>
      <c r="C11" s="0" t="n">
        <v>0.0011672704276054</v>
      </c>
      <c r="D11" s="0" t="n">
        <f aca="false">C11/0.00008617/80*8.314*5</f>
        <v>7.03891024654121</v>
      </c>
      <c r="E11" s="0" t="n">
        <v>1302.09196473052</v>
      </c>
    </row>
    <row r="12" customFormat="false" ht="15" hidden="false" customHeight="false" outlineLevel="0" collapsed="false">
      <c r="A12" s="2" t="s">
        <v>55</v>
      </c>
      <c r="B12" s="7" t="n">
        <v>5000</v>
      </c>
      <c r="C12" s="0" t="n">
        <v>0.00265746171212195</v>
      </c>
      <c r="D12" s="0" t="n">
        <f aca="false">C12/0.00008617/80*8.314*5</f>
        <v>16.0251078352254</v>
      </c>
      <c r="E12" s="8" t="n">
        <v>1381.26256866747</v>
      </c>
    </row>
    <row r="14" customFormat="false" ht="15" hidden="false" customHeight="false" outlineLevel="0" collapsed="false">
      <c r="A14" s="2" t="s">
        <v>33</v>
      </c>
      <c r="B14" s="0" t="n">
        <v>2000</v>
      </c>
      <c r="C14" s="0" t="n">
        <v>0.000221635208438555</v>
      </c>
      <c r="D14" s="0" t="n">
        <f aca="false">C14/0.00008617/82*8.314*5.125</f>
        <v>1.33651149106283</v>
      </c>
      <c r="E14" s="0" t="n">
        <v>1190.02271059746</v>
      </c>
    </row>
    <row r="15" customFormat="false" ht="15" hidden="false" customHeight="false" outlineLevel="0" collapsed="false">
      <c r="A15" s="2" t="s">
        <v>33</v>
      </c>
      <c r="B15" s="0" t="n">
        <v>4000</v>
      </c>
      <c r="C15" s="0" t="n">
        <v>0.00169285885892729</v>
      </c>
      <c r="D15" s="0" t="n">
        <f aca="false">C15/0.00008617/82*8.314*5.125</f>
        <v>10.2083298661958</v>
      </c>
      <c r="E15" s="0" t="n">
        <v>1382.44886473765</v>
      </c>
    </row>
    <row r="16" customFormat="false" ht="15" hidden="false" customHeight="false" outlineLevel="0" collapsed="false">
      <c r="A16" s="2" t="s">
        <v>33</v>
      </c>
      <c r="B16" s="7" t="n">
        <v>5000</v>
      </c>
      <c r="C16" s="0" t="n">
        <v>0.00279181890473112</v>
      </c>
      <c r="D16" s="0" t="n">
        <f aca="false">C16/0.00008617/82*8.314*5.125</f>
        <v>16.8353127349531</v>
      </c>
      <c r="E16" s="7" t="n">
        <v>1423.74795583607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31" colorId="64" zoomScale="180" zoomScaleNormal="180" zoomScalePageLayoutView="100" workbookViewId="0">
      <selection pane="topLeft" activeCell="F39" activeCellId="0" sqref="F39"/>
    </sheetView>
  </sheetViews>
  <sheetFormatPr defaultColWidth="8.375" defaultRowHeight="15" zeroHeight="false" outlineLevelRow="0" outlineLevelCol="0"/>
  <cols>
    <col collapsed="false" customWidth="true" hidden="false" outlineLevel="0" max="1" min="1" style="0" width="11.6"/>
    <col collapsed="false" customWidth="true" hidden="false" outlineLevel="0" max="2" min="2" style="0" width="11.49"/>
    <col collapsed="false" customWidth="true" hidden="false" outlineLevel="0" max="3" min="3" style="0" width="17.97"/>
    <col collapsed="false" customWidth="true" hidden="false" outlineLevel="0" max="4" min="4" style="0" width="16.95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62</v>
      </c>
      <c r="D1" s="0" t="s">
        <v>63</v>
      </c>
      <c r="E1" s="0" t="s">
        <v>9</v>
      </c>
    </row>
    <row r="2" customFormat="false" ht="15" hidden="false" customHeight="false" outlineLevel="0" collapsed="false">
      <c r="A2" s="2" t="s">
        <v>24</v>
      </c>
      <c r="B2" s="0" t="n">
        <v>2000</v>
      </c>
      <c r="C2" s="0" t="n">
        <v>0.000193121314438878</v>
      </c>
      <c r="D2" s="0" t="n">
        <f aca="false">C2/0.00008617/80</f>
        <v>0.0280145808342343</v>
      </c>
      <c r="E2" s="0" t="n">
        <v>1129.23282718625</v>
      </c>
    </row>
    <row r="3" customFormat="false" ht="15" hidden="false" customHeight="false" outlineLevel="0" collapsed="false">
      <c r="A3" s="2" t="s">
        <v>24</v>
      </c>
      <c r="B3" s="0" t="n">
        <v>3000</v>
      </c>
      <c r="C3" s="0" t="n">
        <v>0.000558963704041282</v>
      </c>
      <c r="D3" s="0" t="n">
        <f aca="false">C3/0.00008617/80</f>
        <v>0.081084441226831</v>
      </c>
      <c r="E3" s="0" t="n">
        <v>1129.23282718625</v>
      </c>
    </row>
    <row r="4" customFormat="false" ht="15" hidden="false" customHeight="false" outlineLevel="0" collapsed="false">
      <c r="A4" s="2" t="s">
        <v>24</v>
      </c>
      <c r="B4" s="0" t="n">
        <v>4000</v>
      </c>
      <c r="C4" s="0" t="n">
        <v>0.00107013561560574</v>
      </c>
      <c r="D4" s="0" t="n">
        <f aca="false">C4/0.00008617/80</f>
        <v>0.155236105315908</v>
      </c>
      <c r="E4" s="0" t="n">
        <v>1129.23282718625</v>
      </c>
    </row>
    <row r="5" customFormat="false" ht="15" hidden="false" customHeight="false" outlineLevel="0" collapsed="false">
      <c r="A5" s="2" t="s">
        <v>24</v>
      </c>
      <c r="B5" s="0" t="n">
        <v>5000</v>
      </c>
      <c r="C5" s="0" t="n">
        <v>0.00221974638141602</v>
      </c>
      <c r="D5" s="0" t="n">
        <f aca="false">C5/0.00008617/80</f>
        <v>0.322001041751193</v>
      </c>
      <c r="E5" s="0" t="n">
        <v>1129.23282718625</v>
      </c>
    </row>
    <row r="6" customFormat="false" ht="15" hidden="false" customHeight="false" outlineLevel="0" collapsed="false">
      <c r="A6" s="2" t="s">
        <v>24</v>
      </c>
      <c r="B6" s="17" t="n">
        <v>2000</v>
      </c>
      <c r="C6" s="0" t="n">
        <v>0.00022326864441148</v>
      </c>
      <c r="D6" s="0" t="n">
        <f aca="false">C6/0.00008617/80</f>
        <v>0.0323878154246663</v>
      </c>
      <c r="E6" s="17" t="n">
        <v>1258.54818272876</v>
      </c>
    </row>
    <row r="7" customFormat="false" ht="15" hidden="false" customHeight="false" outlineLevel="0" collapsed="false">
      <c r="A7" s="2" t="s">
        <v>24</v>
      </c>
      <c r="B7" s="17" t="n">
        <v>3000</v>
      </c>
      <c r="C7" s="0" t="n">
        <v>0.000536698045563405</v>
      </c>
      <c r="D7" s="0" t="n">
        <f aca="false">C7/0.00008617/80</f>
        <v>0.0778545383491071</v>
      </c>
      <c r="E7" s="17" t="n">
        <v>1258.54818272876</v>
      </c>
    </row>
    <row r="8" customFormat="false" ht="15" hidden="false" customHeight="false" outlineLevel="0" collapsed="false">
      <c r="A8" s="2" t="s">
        <v>24</v>
      </c>
      <c r="B8" s="17" t="n">
        <v>4000</v>
      </c>
      <c r="C8" s="0" t="n">
        <v>0.00117773165345691</v>
      </c>
      <c r="D8" s="0" t="n">
        <f aca="false">C8/0.00008617/80</f>
        <v>0.170844211073592</v>
      </c>
      <c r="E8" s="17" t="n">
        <v>1258.54818272876</v>
      </c>
    </row>
    <row r="9" customFormat="false" ht="15" hidden="false" customHeight="false" outlineLevel="0" collapsed="false">
      <c r="A9" s="2" t="s">
        <v>24</v>
      </c>
      <c r="B9" s="17" t="n">
        <v>5000</v>
      </c>
      <c r="C9" s="0" t="n">
        <v>0.00201772294282947</v>
      </c>
      <c r="D9" s="0" t="n">
        <f aca="false">C9/0.00008617/80</f>
        <v>0.292695100213164</v>
      </c>
      <c r="E9" s="17" t="n">
        <v>1258.54818272876</v>
      </c>
    </row>
    <row r="10" customFormat="false" ht="15" hidden="false" customHeight="false" outlineLevel="0" collapsed="false">
      <c r="A10" s="2" t="s">
        <v>24</v>
      </c>
      <c r="B10" s="7" t="n">
        <v>2000</v>
      </c>
      <c r="C10" s="0" t="n">
        <v>0.00017563242112668</v>
      </c>
      <c r="D10" s="0" t="n">
        <f aca="false">C10/0.00008617/80</f>
        <v>0.0254776054785134</v>
      </c>
      <c r="E10" s="7" t="n">
        <v>1349.6969713862</v>
      </c>
    </row>
    <row r="11" customFormat="false" ht="15" hidden="false" customHeight="false" outlineLevel="0" collapsed="false">
      <c r="A11" s="2" t="s">
        <v>24</v>
      </c>
      <c r="B11" s="7" t="n">
        <v>3000</v>
      </c>
      <c r="C11" s="0" t="n">
        <v>0.000566282392018506</v>
      </c>
      <c r="D11" s="0" t="n">
        <f aca="false">C11/0.00008617/80</f>
        <v>0.0821461053757842</v>
      </c>
      <c r="E11" s="7" t="n">
        <v>1349.6969713862</v>
      </c>
    </row>
    <row r="12" customFormat="false" ht="15" hidden="false" customHeight="false" outlineLevel="0" collapsed="false">
      <c r="A12" s="2" t="s">
        <v>24</v>
      </c>
      <c r="B12" s="7" t="n">
        <v>4000</v>
      </c>
      <c r="C12" s="0" t="n">
        <v>0.00133783558543304</v>
      </c>
      <c r="D12" s="0" t="n">
        <f aca="false">C12/0.00008617/80</f>
        <v>0.194069221514599</v>
      </c>
      <c r="E12" s="7" t="n">
        <v>1349.6969713862</v>
      </c>
    </row>
    <row r="13" customFormat="false" ht="15" hidden="false" customHeight="false" outlineLevel="0" collapsed="false">
      <c r="A13" s="2" t="s">
        <v>24</v>
      </c>
      <c r="B13" s="7" t="n">
        <v>5000</v>
      </c>
      <c r="C13" s="0" t="n">
        <v>0.00232657483202074</v>
      </c>
      <c r="D13" s="0" t="n">
        <f aca="false">C13/0.00008617/80</f>
        <v>0.33749779970128</v>
      </c>
      <c r="E13" s="7" t="n">
        <v>1349.6969713862</v>
      </c>
    </row>
    <row r="15" customFormat="false" ht="15" hidden="false" customHeight="false" outlineLevel="0" collapsed="false">
      <c r="A15" s="2" t="s">
        <v>28</v>
      </c>
      <c r="B15" s="0" t="n">
        <v>2000</v>
      </c>
      <c r="C15" s="0" t="n">
        <v>0.00025607657008016</v>
      </c>
      <c r="D15" s="0" t="n">
        <f aca="false">C15/0.00008617/81</f>
        <v>0.0366883966205419</v>
      </c>
      <c r="E15" s="0" t="n">
        <v>1151.11718642772</v>
      </c>
    </row>
    <row r="16" customFormat="false" ht="15" hidden="false" customHeight="false" outlineLevel="0" collapsed="false">
      <c r="A16" s="2" t="s">
        <v>28</v>
      </c>
      <c r="B16" s="0" t="n">
        <v>3000</v>
      </c>
      <c r="C16" s="0" t="n">
        <v>0.000574284072265906</v>
      </c>
      <c r="D16" s="0" t="n">
        <f aca="false">C16/0.00008617/81</f>
        <v>0.082278366230679</v>
      </c>
      <c r="E16" s="0" t="n">
        <v>1151.11718642772</v>
      </c>
    </row>
    <row r="17" customFormat="false" ht="15" hidden="false" customHeight="false" outlineLevel="0" collapsed="false">
      <c r="A17" s="2" t="s">
        <v>28</v>
      </c>
      <c r="B17" s="0" t="n">
        <v>4000</v>
      </c>
      <c r="C17" s="0" t="n">
        <v>0.00103279560644527</v>
      </c>
      <c r="D17" s="0" t="n">
        <f aca="false">C17/0.00008617/81</f>
        <v>0.147969862394502</v>
      </c>
      <c r="E17" s="0" t="n">
        <v>1151.11718642772</v>
      </c>
    </row>
    <row r="18" customFormat="false" ht="15" hidden="false" customHeight="false" outlineLevel="0" collapsed="false">
      <c r="A18" s="2" t="s">
        <v>28</v>
      </c>
      <c r="B18" s="0" t="n">
        <v>5000</v>
      </c>
      <c r="C18" s="0" t="n">
        <v>0.00200583068465929</v>
      </c>
      <c r="D18" s="0" t="n">
        <f aca="false">C18/0.00008617/81</f>
        <v>0.287377762398946</v>
      </c>
      <c r="E18" s="0" t="n">
        <v>1151.11718642772</v>
      </c>
    </row>
    <row r="19" customFormat="false" ht="15" hidden="false" customHeight="false" outlineLevel="0" collapsed="false">
      <c r="A19" s="2"/>
      <c r="B19" s="17" t="n">
        <v>3000</v>
      </c>
      <c r="C19" s="0" t="n">
        <v>0.00061074408677883</v>
      </c>
      <c r="D19" s="0" t="n">
        <f aca="false">C19/0.00008617/81</f>
        <v>0.087502036138559</v>
      </c>
      <c r="E19" s="17" t="n">
        <v>1294.70808239718</v>
      </c>
    </row>
    <row r="20" customFormat="false" ht="15" hidden="false" customHeight="false" outlineLevel="0" collapsed="false">
      <c r="A20" s="2"/>
      <c r="B20" s="17" t="n">
        <v>4000</v>
      </c>
      <c r="C20" s="0" t="n">
        <v>0.00123818051885544</v>
      </c>
      <c r="D20" s="0" t="n">
        <f aca="false">C20/0.00008617/81</f>
        <v>0.177395604562248</v>
      </c>
      <c r="E20" s="17" t="n">
        <v>1294.70808239718</v>
      </c>
    </row>
    <row r="21" customFormat="false" ht="15" hidden="false" customHeight="false" outlineLevel="0" collapsed="false">
      <c r="A21" s="2"/>
      <c r="B21" s="17" t="n">
        <v>5000</v>
      </c>
      <c r="C21" s="0" t="n">
        <v>0.00231993785673314</v>
      </c>
      <c r="D21" s="0" t="n">
        <f aca="false">C21/0.00008617/81</f>
        <v>0.332380272807434</v>
      </c>
      <c r="E21" s="17" t="n">
        <v>1294.70808239718</v>
      </c>
    </row>
    <row r="22" customFormat="false" ht="15" hidden="false" customHeight="false" outlineLevel="0" collapsed="false">
      <c r="A22" s="6"/>
      <c r="B22" s="7" t="n">
        <v>2000</v>
      </c>
      <c r="C22" s="0" t="n">
        <v>0.00026401808749499</v>
      </c>
      <c r="D22" s="0" t="n">
        <f aca="false">C22/0.00008617/81</f>
        <v>0.0378261873235064</v>
      </c>
      <c r="E22" s="7" t="n">
        <v>1372.94774569448</v>
      </c>
    </row>
    <row r="23" customFormat="false" ht="15" hidden="false" customHeight="false" outlineLevel="0" collapsed="false">
      <c r="A23" s="6"/>
      <c r="B23" s="7" t="n">
        <v>3000</v>
      </c>
      <c r="C23" s="0" t="n">
        <v>0.00064455651597764</v>
      </c>
      <c r="D23" s="0" t="n">
        <f aca="false">C23/0.00008617/81</f>
        <v>0.0923463833303447</v>
      </c>
      <c r="E23" s="7" t="n">
        <v>1372.94774569448</v>
      </c>
    </row>
    <row r="24" customFormat="false" ht="15" hidden="false" customHeight="false" outlineLevel="0" collapsed="false">
      <c r="A24" s="6"/>
      <c r="B24" s="7" t="n">
        <v>4000</v>
      </c>
      <c r="C24" s="0" t="n">
        <v>0.00128677392434157</v>
      </c>
      <c r="D24" s="0" t="n">
        <f aca="false">C24/0.00008617/81</f>
        <v>0.184357639913861</v>
      </c>
      <c r="E24" s="7" t="n">
        <v>1372.94774569448</v>
      </c>
    </row>
    <row r="25" customFormat="false" ht="15" hidden="false" customHeight="false" outlineLevel="0" collapsed="false">
      <c r="A25" s="6"/>
      <c r="B25" s="7" t="n">
        <v>5000</v>
      </c>
      <c r="C25" s="0" t="n">
        <v>0.00245975034050298</v>
      </c>
      <c r="D25" s="0" t="n">
        <f aca="false">C25/0.00008617/81</f>
        <v>0.352411374658904</v>
      </c>
      <c r="E25" s="7" t="n">
        <v>1372.94774569448</v>
      </c>
    </row>
    <row r="27" customFormat="false" ht="15" hidden="false" customHeight="false" outlineLevel="0" collapsed="false">
      <c r="A27" s="2" t="s">
        <v>55</v>
      </c>
      <c r="B27" s="0" t="n">
        <v>2000</v>
      </c>
      <c r="C27" s="0" t="n">
        <v>0.000330908669741886</v>
      </c>
      <c r="D27" s="0" t="n">
        <f aca="false">C27/0.00008617/80</f>
        <v>0.0480023020978714</v>
      </c>
      <c r="E27" s="0" t="n">
        <v>1134.51809337454</v>
      </c>
    </row>
    <row r="28" customFormat="false" ht="15" hidden="false" customHeight="false" outlineLevel="0" collapsed="false">
      <c r="A28" s="2" t="s">
        <v>55</v>
      </c>
      <c r="B28" s="0" t="n">
        <v>3000</v>
      </c>
      <c r="C28" s="0" t="n">
        <v>0.000654349201001668</v>
      </c>
      <c r="D28" s="0" t="n">
        <f aca="false">C28/0.00008617/80</f>
        <v>0.0949212604447122</v>
      </c>
      <c r="E28" s="0" t="n">
        <v>1134.51809337454</v>
      </c>
    </row>
    <row r="29" customFormat="false" ht="15" hidden="false" customHeight="false" outlineLevel="0" collapsed="false">
      <c r="A29" s="2" t="s">
        <v>55</v>
      </c>
      <c r="B29" s="0" t="n">
        <v>4000</v>
      </c>
      <c r="C29" s="0" t="n">
        <v>0.00144094212173223</v>
      </c>
      <c r="D29" s="0" t="n">
        <f aca="false">C29/0.00008617/80</f>
        <v>0.20902607080948</v>
      </c>
      <c r="E29" s="0" t="n">
        <v>1134.51809337454</v>
      </c>
    </row>
    <row r="30" customFormat="false" ht="15" hidden="false" customHeight="false" outlineLevel="0" collapsed="false">
      <c r="A30" s="2" t="s">
        <v>55</v>
      </c>
      <c r="B30" s="0" t="n">
        <v>5000</v>
      </c>
      <c r="C30" s="0" t="n">
        <v>0.00246835425940539</v>
      </c>
      <c r="D30" s="0" t="n">
        <f aca="false">C30/0.00008617/80</f>
        <v>0.35806461927083</v>
      </c>
      <c r="E30" s="0" t="n">
        <v>1134.51809337454</v>
      </c>
    </row>
    <row r="31" customFormat="false" ht="15" hidden="false" customHeight="false" outlineLevel="0" collapsed="false">
      <c r="A31" s="2" t="s">
        <v>55</v>
      </c>
      <c r="B31" s="17" t="n">
        <v>3000</v>
      </c>
      <c r="C31" s="0" t="n">
        <v>0.000816941007014028</v>
      </c>
      <c r="D31" s="0" t="n">
        <f aca="false">C31/0.00008617/80</f>
        <v>0.118507167084546</v>
      </c>
      <c r="E31" s="17" t="n">
        <v>1302.09196473052</v>
      </c>
    </row>
    <row r="32" customFormat="false" ht="15" hidden="false" customHeight="false" outlineLevel="0" collapsed="false">
      <c r="A32" s="2" t="s">
        <v>55</v>
      </c>
      <c r="B32" s="17" t="n">
        <v>4000</v>
      </c>
      <c r="C32" s="0" t="n">
        <v>0.0011672704276054</v>
      </c>
      <c r="D32" s="0" t="n">
        <f aca="false">C32/0.00008617/80</f>
        <v>0.169326683823459</v>
      </c>
      <c r="E32" s="17" t="n">
        <v>1302.09196473052</v>
      </c>
    </row>
    <row r="33" customFormat="false" ht="15" hidden="false" customHeight="false" outlineLevel="0" collapsed="false">
      <c r="A33" s="2" t="s">
        <v>55</v>
      </c>
      <c r="B33" s="17" t="n">
        <v>5000</v>
      </c>
      <c r="C33" s="0" t="n">
        <v>0.0028137694343562</v>
      </c>
      <c r="D33" s="0" t="n">
        <f aca="false">C33/0.00008617/80</f>
        <v>0.40817126528319</v>
      </c>
      <c r="E33" s="17" t="n">
        <v>1302.09196473052</v>
      </c>
    </row>
    <row r="34" customFormat="false" ht="15" hidden="false" customHeight="false" outlineLevel="0" collapsed="false">
      <c r="A34" s="2" t="s">
        <v>55</v>
      </c>
      <c r="B34" s="7" t="n">
        <v>2000</v>
      </c>
      <c r="C34" s="0" t="n">
        <v>0.000331268501059031</v>
      </c>
      <c r="D34" s="0" t="n">
        <f aca="false">C34/0.00008617/80</f>
        <v>0.0480544999795507</v>
      </c>
      <c r="E34" s="8" t="n">
        <v>1381.26256866747</v>
      </c>
    </row>
    <row r="35" customFormat="false" ht="15" hidden="false" customHeight="false" outlineLevel="0" collapsed="false">
      <c r="A35" s="2"/>
      <c r="B35" s="7"/>
      <c r="E35" s="8"/>
    </row>
    <row r="36" customFormat="false" ht="15" hidden="false" customHeight="false" outlineLevel="0" collapsed="false">
      <c r="A36" s="2"/>
      <c r="B36" s="7"/>
      <c r="E36" s="8"/>
    </row>
    <row r="37" customFormat="false" ht="15" hidden="false" customHeight="false" outlineLevel="0" collapsed="false">
      <c r="A37" s="2" t="s">
        <v>55</v>
      </c>
      <c r="B37" s="7" t="n">
        <v>5000</v>
      </c>
      <c r="C37" s="0" t="n">
        <v>0.00265746171212195</v>
      </c>
      <c r="D37" s="0" t="n">
        <f aca="false">C37/0.00008617/80</f>
        <v>0.385496940948409</v>
      </c>
      <c r="E37" s="8" t="n">
        <v>1381.26256866747</v>
      </c>
    </row>
    <row r="39" customFormat="false" ht="15" hidden="false" customHeight="false" outlineLevel="0" collapsed="false">
      <c r="A39" s="2" t="s">
        <v>33</v>
      </c>
      <c r="B39" s="0" t="n">
        <v>2000</v>
      </c>
      <c r="C39" s="0" t="n">
        <v>0.000221635208438555</v>
      </c>
      <c r="D39" s="0" t="n">
        <f aca="false">C39/0.00008617/82</f>
        <v>0.0313666983357565</v>
      </c>
      <c r="E39" s="0" t="n">
        <v>1190.02271059746</v>
      </c>
    </row>
    <row r="40" customFormat="false" ht="15" hidden="false" customHeight="false" outlineLevel="0" collapsed="false">
      <c r="A40" s="2" t="s">
        <v>33</v>
      </c>
      <c r="B40" s="0" t="n">
        <v>3000</v>
      </c>
      <c r="C40" s="0" t="n">
        <v>0.000701633203845128</v>
      </c>
      <c r="D40" s="0" t="n">
        <f aca="false">C40/0.00008617/82</f>
        <v>0.0992979283499616</v>
      </c>
      <c r="E40" s="0" t="n">
        <v>1190.02271059746</v>
      </c>
    </row>
    <row r="41" customFormat="false" ht="15" hidden="false" customHeight="false" outlineLevel="0" collapsed="false">
      <c r="A41" s="2" t="s">
        <v>33</v>
      </c>
      <c r="B41" s="0" t="n">
        <v>4000</v>
      </c>
      <c r="C41" s="0" t="n">
        <v>0.00156156811132664</v>
      </c>
      <c r="D41" s="0" t="n">
        <f aca="false">C41/0.00008617/82</f>
        <v>0.220999344931692</v>
      </c>
      <c r="E41" s="0" t="n">
        <v>1190.02271059746</v>
      </c>
    </row>
    <row r="42" customFormat="false" ht="15" hidden="false" customHeight="false" outlineLevel="0" collapsed="false">
      <c r="A42" s="2" t="s">
        <v>33</v>
      </c>
      <c r="B42" s="0" t="n">
        <v>5000</v>
      </c>
      <c r="C42" s="0" t="n">
        <v>0.00243695462080285</v>
      </c>
      <c r="D42" s="0" t="n">
        <f aca="false">C42/0.00008617/82</f>
        <v>0.344887533831713</v>
      </c>
      <c r="E42" s="0" t="n">
        <v>1190.02271059746</v>
      </c>
    </row>
    <row r="43" customFormat="false" ht="15" hidden="false" customHeight="false" outlineLevel="0" collapsed="false">
      <c r="A43" s="2" t="s">
        <v>33</v>
      </c>
      <c r="B43" s="17" t="n">
        <v>2000</v>
      </c>
      <c r="C43" s="0" t="n">
        <v>0.000395617670325843</v>
      </c>
      <c r="D43" s="0" t="n">
        <f aca="false">C43/0.00008617/82</f>
        <v>0.0559893899928166</v>
      </c>
      <c r="E43" s="17" t="n">
        <v>1382.44886473765</v>
      </c>
    </row>
    <row r="44" customFormat="false" ht="15" hidden="false" customHeight="false" outlineLevel="0" collapsed="false">
      <c r="A44" s="2" t="s">
        <v>33</v>
      </c>
      <c r="B44" s="17" t="n">
        <v>3000</v>
      </c>
      <c r="C44" s="0" t="n">
        <v>0.000862834503531295</v>
      </c>
      <c r="D44" s="0" t="n">
        <f aca="false">C44/0.00008617/82</f>
        <v>0.122111778975097</v>
      </c>
      <c r="E44" s="17" t="n">
        <v>1382.44886473765</v>
      </c>
    </row>
    <row r="45" customFormat="false" ht="15" hidden="false" customHeight="false" outlineLevel="0" collapsed="false">
      <c r="A45" s="2" t="s">
        <v>33</v>
      </c>
      <c r="B45" s="17" t="n">
        <v>4000</v>
      </c>
      <c r="C45" s="0" t="n">
        <v>0.00169285885892729</v>
      </c>
      <c r="D45" s="0" t="n">
        <f aca="false">C45/0.00008617/82</f>
        <v>0.239580134975288</v>
      </c>
      <c r="E45" s="17" t="n">
        <v>1382.44886473765</v>
      </c>
    </row>
    <row r="46" customFormat="false" ht="15" hidden="false" customHeight="false" outlineLevel="0" collapsed="false">
      <c r="A46" s="2" t="s">
        <v>33</v>
      </c>
      <c r="B46" s="17" t="n">
        <v>5000</v>
      </c>
      <c r="C46" s="0" t="n">
        <v>0.00254089635458109</v>
      </c>
      <c r="D46" s="0" t="n">
        <f aca="false">C46/0.00008617/82</f>
        <v>0.359597782401363</v>
      </c>
      <c r="E46" s="17" t="n">
        <v>1382.44886473765</v>
      </c>
    </row>
    <row r="47" customFormat="false" ht="15" hidden="false" customHeight="false" outlineLevel="0" collapsed="false">
      <c r="A47" s="2" t="s">
        <v>33</v>
      </c>
      <c r="B47" s="7" t="n">
        <v>2000</v>
      </c>
      <c r="C47" s="0" t="n">
        <v>0.000486092185821643</v>
      </c>
      <c r="D47" s="0" t="n">
        <f aca="false">C47/0.00008617/82</f>
        <v>0.068793704138677</v>
      </c>
      <c r="E47" s="7" t="n">
        <v>1423.74795583607</v>
      </c>
    </row>
    <row r="48" customFormat="false" ht="15" hidden="false" customHeight="false" outlineLevel="0" collapsed="false">
      <c r="A48" s="2" t="s">
        <v>33</v>
      </c>
      <c r="B48" s="7" t="n">
        <v>3000</v>
      </c>
      <c r="C48" s="0" t="n">
        <v>0.000839813909778905</v>
      </c>
      <c r="D48" s="0" t="n">
        <f aca="false">C48/0.00008617/82</f>
        <v>0.118853812766441</v>
      </c>
      <c r="E48" s="7" t="n">
        <v>1423.74795583607</v>
      </c>
    </row>
    <row r="49" customFormat="false" ht="15" hidden="false" customHeight="false" outlineLevel="0" collapsed="false">
      <c r="A49" s="2" t="s">
        <v>33</v>
      </c>
      <c r="B49" s="7" t="n">
        <v>4000</v>
      </c>
      <c r="C49" s="0" t="n">
        <v>0.00154568154438987</v>
      </c>
      <c r="D49" s="0" t="n">
        <f aca="false">C49/0.00008617/82</f>
        <v>0.218751014640638</v>
      </c>
      <c r="E49" s="7" t="n">
        <v>1423.74795583607</v>
      </c>
    </row>
    <row r="50" customFormat="false" ht="15" hidden="false" customHeight="false" outlineLevel="0" collapsed="false">
      <c r="A50" s="2" t="s">
        <v>33</v>
      </c>
      <c r="B50" s="7" t="n">
        <v>5000</v>
      </c>
      <c r="C50" s="0" t="n">
        <v>0.00279181890473112</v>
      </c>
      <c r="D50" s="0" t="n">
        <f aca="false">C50/0.00008617/82</f>
        <v>0.395109342101846</v>
      </c>
      <c r="E50" s="7" t="n">
        <v>1423.74795583607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4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37890625" defaultRowHeight="12.8" zeroHeight="false" outlineLevelRow="0" outlineLevelCol="0"/>
  <sheetData>
    <row r="1" customFormat="false" ht="12.8" hidden="false" customHeight="false" outlineLevel="0" collapsed="false">
      <c r="A1" s="0" t="s">
        <v>64</v>
      </c>
      <c r="B1" s="0" t="s">
        <v>65</v>
      </c>
    </row>
    <row r="2" customFormat="false" ht="12.8" hidden="false" customHeight="false" outlineLevel="0" collapsed="false">
      <c r="E2" s="0" t="s">
        <v>66</v>
      </c>
      <c r="F2" s="0" t="s">
        <v>67</v>
      </c>
      <c r="G2" s="0" t="s">
        <v>68</v>
      </c>
      <c r="J2" s="0" t="s">
        <v>69</v>
      </c>
      <c r="K2" s="0" t="s">
        <v>70</v>
      </c>
    </row>
    <row r="3" customFormat="false" ht="12.8" hidden="false" customHeight="false" outlineLevel="0" collapsed="false">
      <c r="E3" s="0" t="s">
        <v>66</v>
      </c>
      <c r="F3" s="0" t="s">
        <v>71</v>
      </c>
      <c r="G3" s="0" t="s">
        <v>72</v>
      </c>
      <c r="J3" s="0" t="s">
        <v>69</v>
      </c>
      <c r="K3" s="0" t="n">
        <v>133</v>
      </c>
    </row>
    <row r="4" customFormat="false" ht="12.8" hidden="false" customHeight="false" outlineLevel="0" collapsed="false">
      <c r="E4" s="0" t="s">
        <v>66</v>
      </c>
      <c r="F4" s="0" t="s">
        <v>73</v>
      </c>
      <c r="G4" s="0" t="s">
        <v>74</v>
      </c>
      <c r="M4" s="0" t="s">
        <v>69</v>
      </c>
      <c r="N4" s="0" t="n">
        <v>3</v>
      </c>
    </row>
    <row r="5" customFormat="false" ht="12.8" hidden="false" customHeight="false" outlineLevel="0" collapsed="false">
      <c r="E5" s="0" t="s">
        <v>66</v>
      </c>
      <c r="F5" s="0" t="s">
        <v>75</v>
      </c>
      <c r="N5" s="0" t="s">
        <v>69</v>
      </c>
      <c r="O5" s="0" t="n">
        <v>3</v>
      </c>
    </row>
    <row r="6" customFormat="false" ht="12.8" hidden="false" customHeight="false" outlineLevel="0" collapsed="false">
      <c r="E6" s="0" t="s">
        <v>76</v>
      </c>
      <c r="N6" s="0" t="s">
        <v>69</v>
      </c>
      <c r="O6" s="3" t="n">
        <v>3.0468E-008</v>
      </c>
    </row>
    <row r="7" customFormat="false" ht="12.8" hidden="false" customHeight="false" outlineLevel="0" collapsed="false">
      <c r="E7" s="0" t="s">
        <v>77</v>
      </c>
      <c r="F7" s="0" t="s">
        <v>76</v>
      </c>
      <c r="G7" s="0" t="s">
        <v>69</v>
      </c>
      <c r="H7" s="3" t="n">
        <v>3.0468E-008</v>
      </c>
    </row>
    <row r="8" customFormat="false" ht="12.8" hidden="false" customHeight="false" outlineLevel="0" collapsed="false">
      <c r="E8" s="0" t="s">
        <v>78</v>
      </c>
      <c r="F8" s="0" t="s">
        <v>79</v>
      </c>
      <c r="G8" s="0" t="s">
        <v>80</v>
      </c>
      <c r="J8" s="0" t="s">
        <v>69</v>
      </c>
      <c r="K8" s="0" t="n">
        <v>-49.2156364</v>
      </c>
    </row>
    <row r="9" customFormat="false" ht="12.8" hidden="false" customHeight="false" outlineLevel="0" collapsed="false">
      <c r="E9" s="0" t="s">
        <v>81</v>
      </c>
      <c r="F9" s="0" t="s">
        <v>79</v>
      </c>
      <c r="G9" s="0" t="s">
        <v>80</v>
      </c>
      <c r="H9" s="0" t="s">
        <v>69</v>
      </c>
      <c r="I9" s="0" t="n">
        <v>-51.9197995</v>
      </c>
    </row>
    <row r="10" customFormat="false" ht="12.8" hidden="false" customHeight="false" outlineLevel="0" collapsed="false">
      <c r="E10" s="0" t="s">
        <v>82</v>
      </c>
      <c r="O10" s="0" t="s">
        <v>69</v>
      </c>
      <c r="P10" s="0" t="n">
        <v>0.99009806</v>
      </c>
    </row>
    <row r="11" customFormat="false" ht="12.8" hidden="false" customHeight="false" outlineLevel="0" collapsed="false">
      <c r="A11" s="0" t="s">
        <v>83</v>
      </c>
    </row>
    <row r="12" customFormat="false" ht="12.8" hidden="false" customHeight="false" outlineLevel="0" collapsed="false">
      <c r="E12" s="0" t="s">
        <v>49</v>
      </c>
      <c r="I12" s="3" t="n">
        <v>4.7496E-009</v>
      </c>
      <c r="J12" s="0" t="s">
        <v>84</v>
      </c>
      <c r="K12" s="3" t="n">
        <v>3.0103E-006</v>
      </c>
      <c r="L12" s="0" t="s">
        <v>85</v>
      </c>
      <c r="M12" s="0" t="s">
        <v>86</v>
      </c>
      <c r="N12" s="0" t="s">
        <v>69</v>
      </c>
      <c r="O12" s="0" t="s">
        <v>87</v>
      </c>
    </row>
    <row r="13" customFormat="false" ht="12.8" hidden="false" customHeight="false" outlineLevel="0" collapsed="false">
      <c r="E13" s="0" t="s">
        <v>50</v>
      </c>
      <c r="H13" s="3" t="n">
        <v>-5.1184E-006</v>
      </c>
      <c r="I13" s="0" t="s">
        <v>84</v>
      </c>
      <c r="J13" s="0" t="n">
        <v>0.00752264</v>
      </c>
      <c r="K13" s="0" t="s">
        <v>88</v>
      </c>
      <c r="L13" s="0" t="s">
        <v>86</v>
      </c>
      <c r="M13" s="0" t="s">
        <v>69</v>
      </c>
      <c r="N13" s="0" t="s">
        <v>89</v>
      </c>
    </row>
    <row r="14" customFormat="false" ht="12.8" hidden="false" customHeight="false" outlineLevel="0" collapsed="false">
      <c r="E14" s="0" t="s">
        <v>51</v>
      </c>
      <c r="H14" s="0" t="n">
        <v>1391.33047</v>
      </c>
      <c r="I14" s="0" t="s">
        <v>84</v>
      </c>
      <c r="J14" s="0" t="n">
        <v>11581410</v>
      </c>
      <c r="K14" s="0" t="s">
        <v>90</v>
      </c>
      <c r="L14" s="0" t="s">
        <v>86</v>
      </c>
      <c r="M14" s="0" t="s">
        <v>69</v>
      </c>
      <c r="N14" s="0" t="s">
        <v>91</v>
      </c>
    </row>
    <row r="15" customFormat="false" ht="12.8" hidden="false" customHeight="false" outlineLevel="0" collapsed="false">
      <c r="A15" s="0" t="s">
        <v>92</v>
      </c>
      <c r="B15" s="0" t="s">
        <v>93</v>
      </c>
      <c r="C15" s="0" t="s">
        <v>94</v>
      </c>
      <c r="D15" s="0" t="s">
        <v>95</v>
      </c>
      <c r="E15" s="0" t="s">
        <v>96</v>
      </c>
      <c r="F15" s="0" t="s">
        <v>97</v>
      </c>
    </row>
    <row r="16" customFormat="false" ht="12.8" hidden="false" customHeight="false" outlineLevel="0" collapsed="false">
      <c r="E16" s="0" t="s">
        <v>98</v>
      </c>
      <c r="G16" s="0" t="s">
        <v>99</v>
      </c>
      <c r="H16" s="0" t="s">
        <v>69</v>
      </c>
      <c r="I16" s="0" t="n">
        <v>1</v>
      </c>
    </row>
    <row r="17" customFormat="false" ht="12.8" hidden="false" customHeight="false" outlineLevel="0" collapsed="false">
      <c r="E17" s="0" t="s">
        <v>100</v>
      </c>
      <c r="G17" s="0" t="s">
        <v>99</v>
      </c>
      <c r="H17" s="0" t="s">
        <v>69</v>
      </c>
      <c r="I17" s="0" t="n">
        <v>1</v>
      </c>
    </row>
    <row r="18" customFormat="false" ht="12.8" hidden="false" customHeight="false" outlineLevel="0" collapsed="false">
      <c r="E18" s="0" t="s">
        <v>100</v>
      </c>
      <c r="G18" s="0" t="s">
        <v>101</v>
      </c>
      <c r="I18" s="0" t="s">
        <v>69</v>
      </c>
      <c r="J18" s="0" t="n">
        <v>1</v>
      </c>
    </row>
    <row r="19" customFormat="false" ht="12.8" hidden="false" customHeight="false" outlineLevel="0" collapsed="false">
      <c r="A19" s="0" t="s">
        <v>102</v>
      </c>
      <c r="F19" s="0" t="s">
        <v>103</v>
      </c>
      <c r="L19" s="0" t="s">
        <v>104</v>
      </c>
      <c r="R19" s="0" t="s">
        <v>105</v>
      </c>
      <c r="U19" s="0" t="s">
        <v>106</v>
      </c>
      <c r="Z19" s="0" t="s">
        <v>107</v>
      </c>
      <c r="AE19" s="0" t="s">
        <v>108</v>
      </c>
      <c r="AF19" s="0" t="s">
        <v>109</v>
      </c>
    </row>
    <row r="20" customFormat="false" ht="12.8" hidden="false" customHeight="false" outlineLevel="0" collapsed="false">
      <c r="A20" s="0" t="s">
        <v>49</v>
      </c>
      <c r="D20" s="3" t="n">
        <v>4.75E-009</v>
      </c>
      <c r="I20" s="0" t="s">
        <v>110</v>
      </c>
      <c r="O20" s="0" t="s">
        <v>111</v>
      </c>
      <c r="P20" s="3" t="n">
        <v>3.01E-006</v>
      </c>
      <c r="U20" s="18" t="n">
        <f aca="false">TRUE()</f>
        <v>1</v>
      </c>
      <c r="Z20" s="0" t="s">
        <v>112</v>
      </c>
      <c r="AE20" s="0" t="s">
        <v>112</v>
      </c>
    </row>
    <row r="21" customFormat="false" ht="12.8" hidden="false" customHeight="false" outlineLevel="0" collapsed="false">
      <c r="A21" s="0" t="s">
        <v>50</v>
      </c>
      <c r="D21" s="3" t="n">
        <v>-5.118E-006</v>
      </c>
      <c r="I21" s="0" t="s">
        <v>110</v>
      </c>
      <c r="O21" s="0" t="s">
        <v>111</v>
      </c>
      <c r="P21" s="0" t="n">
        <v>0.007523</v>
      </c>
      <c r="U21" s="18" t="n">
        <f aca="false">TRUE()</f>
        <v>1</v>
      </c>
      <c r="Z21" s="0" t="s">
        <v>112</v>
      </c>
      <c r="AE21" s="0" t="s">
        <v>112</v>
      </c>
    </row>
    <row r="22" customFormat="false" ht="12.8" hidden="false" customHeight="false" outlineLevel="0" collapsed="false">
      <c r="A22" s="0" t="s">
        <v>51</v>
      </c>
      <c r="G22" s="0" t="n">
        <v>1391</v>
      </c>
      <c r="L22" s="0" t="s">
        <v>110</v>
      </c>
      <c r="R22" s="0" t="s">
        <v>111</v>
      </c>
      <c r="S22" s="3" t="n">
        <v>11580000</v>
      </c>
      <c r="X22" s="18" t="n">
        <f aca="false">TRUE()</f>
        <v>1</v>
      </c>
      <c r="AC22" s="0" t="s">
        <v>112</v>
      </c>
      <c r="AH22" s="0" t="s">
        <v>112</v>
      </c>
    </row>
    <row r="23" customFormat="false" ht="12.8" hidden="false" customHeight="false" outlineLevel="0" collapsed="false">
      <c r="A23" s="0" t="s">
        <v>113</v>
      </c>
      <c r="C23" s="0" t="s">
        <v>55</v>
      </c>
    </row>
    <row r="24" customFormat="false" ht="12.8" hidden="false" customHeight="false" outlineLevel="0" collapsed="false">
      <c r="A24" s="0" t="s">
        <v>114</v>
      </c>
      <c r="B24" s="0" t="s">
        <v>115</v>
      </c>
      <c r="C24" s="0" t="s">
        <v>116</v>
      </c>
      <c r="D24" s="0" t="s">
        <v>117</v>
      </c>
      <c r="E24" s="0" t="s">
        <v>118</v>
      </c>
      <c r="F24" s="0" t="s">
        <v>119</v>
      </c>
      <c r="G24" s="0" t="s">
        <v>120</v>
      </c>
      <c r="H24" s="0" t="n">
        <v>3000</v>
      </c>
      <c r="I24" s="0" t="s">
        <v>121</v>
      </c>
    </row>
    <row r="25" customFormat="false" ht="12.8" hidden="false" customHeight="false" outlineLevel="0" collapsed="false">
      <c r="A25" s="0" t="s">
        <v>6</v>
      </c>
      <c r="B25" s="0" t="n">
        <v>2000</v>
      </c>
    </row>
    <row r="26" customFormat="false" ht="12.8" hidden="false" customHeight="false" outlineLevel="0" collapsed="false">
      <c r="A26" s="0" t="s">
        <v>122</v>
      </c>
      <c r="B26" s="0" t="s">
        <v>123</v>
      </c>
      <c r="C26" s="0" t="n">
        <v>0.782300164950084</v>
      </c>
    </row>
    <row r="28" customFormat="false" ht="12.8" hidden="false" customHeight="false" outlineLevel="0" collapsed="false">
      <c r="A28" s="0" t="s">
        <v>6</v>
      </c>
      <c r="B28" s="0" t="n">
        <v>3000</v>
      </c>
    </row>
    <row r="29" customFormat="false" ht="12.8" hidden="false" customHeight="false" outlineLevel="0" collapsed="false">
      <c r="A29" s="0" t="s">
        <v>122</v>
      </c>
      <c r="B29" s="0" t="s">
        <v>123</v>
      </c>
      <c r="C29" s="0" t="n">
        <v>2.06756272947726</v>
      </c>
    </row>
    <row r="31" customFormat="false" ht="12.8" hidden="false" customHeight="false" outlineLevel="0" collapsed="false">
      <c r="A31" s="0" t="s">
        <v>6</v>
      </c>
      <c r="B31" s="0" t="n">
        <v>4000</v>
      </c>
    </row>
    <row r="32" customFormat="false" ht="12.8" hidden="false" customHeight="false" outlineLevel="0" collapsed="false">
      <c r="A32" s="0" t="s">
        <v>122</v>
      </c>
      <c r="B32" s="0" t="s">
        <v>123</v>
      </c>
      <c r="C32" s="0" t="n">
        <v>3.35282529400443</v>
      </c>
    </row>
    <row r="34" customFormat="false" ht="12.8" hidden="false" customHeight="false" outlineLevel="0" collapsed="false">
      <c r="A34" s="0" t="s">
        <v>6</v>
      </c>
      <c r="B34" s="0" t="n">
        <v>5000</v>
      </c>
    </row>
    <row r="35" customFormat="false" ht="12.8" hidden="false" customHeight="false" outlineLevel="0" collapsed="false">
      <c r="A35" s="0" t="s">
        <v>122</v>
      </c>
      <c r="B35" s="0" t="s">
        <v>123</v>
      </c>
      <c r="C35" s="0" t="n">
        <v>4.63808785853161</v>
      </c>
    </row>
    <row r="37" customFormat="false" ht="12.8" hidden="false" customHeight="false" outlineLevel="0" collapsed="false">
      <c r="A37" s="0" t="s">
        <v>64</v>
      </c>
      <c r="B37" s="0" t="s">
        <v>65</v>
      </c>
    </row>
    <row r="38" customFormat="false" ht="12.8" hidden="false" customHeight="false" outlineLevel="0" collapsed="false">
      <c r="E38" s="0" t="s">
        <v>66</v>
      </c>
      <c r="F38" s="0" t="s">
        <v>67</v>
      </c>
      <c r="G38" s="0" t="s">
        <v>68</v>
      </c>
      <c r="J38" s="0" t="s">
        <v>69</v>
      </c>
      <c r="K38" s="0" t="s">
        <v>70</v>
      </c>
    </row>
    <row r="39" customFormat="false" ht="12.8" hidden="false" customHeight="false" outlineLevel="0" collapsed="false">
      <c r="E39" s="0" t="s">
        <v>66</v>
      </c>
      <c r="F39" s="0" t="s">
        <v>71</v>
      </c>
      <c r="G39" s="0" t="s">
        <v>72</v>
      </c>
      <c r="J39" s="0" t="s">
        <v>69</v>
      </c>
      <c r="K39" s="0" t="n">
        <v>117</v>
      </c>
    </row>
    <row r="40" customFormat="false" ht="12.8" hidden="false" customHeight="false" outlineLevel="0" collapsed="false">
      <c r="E40" s="0" t="s">
        <v>66</v>
      </c>
      <c r="F40" s="0" t="s">
        <v>73</v>
      </c>
      <c r="G40" s="0" t="s">
        <v>74</v>
      </c>
      <c r="M40" s="0" t="s">
        <v>69</v>
      </c>
      <c r="N40" s="0" t="n">
        <v>3</v>
      </c>
    </row>
    <row r="41" customFormat="false" ht="12.8" hidden="false" customHeight="false" outlineLevel="0" collapsed="false">
      <c r="E41" s="0" t="s">
        <v>66</v>
      </c>
      <c r="F41" s="0" t="s">
        <v>75</v>
      </c>
      <c r="N41" s="0" t="s">
        <v>69</v>
      </c>
      <c r="O41" s="0" t="n">
        <v>3</v>
      </c>
    </row>
    <row r="42" customFormat="false" ht="12.8" hidden="false" customHeight="false" outlineLevel="0" collapsed="false">
      <c r="E42" s="0" t="s">
        <v>76</v>
      </c>
      <c r="N42" s="0" t="s">
        <v>69</v>
      </c>
      <c r="O42" s="3" t="n">
        <v>1.8685E-009</v>
      </c>
    </row>
    <row r="43" customFormat="false" ht="12.8" hidden="false" customHeight="false" outlineLevel="0" collapsed="false">
      <c r="E43" s="0" t="s">
        <v>77</v>
      </c>
      <c r="F43" s="0" t="s">
        <v>76</v>
      </c>
      <c r="G43" s="0" t="s">
        <v>69</v>
      </c>
      <c r="H43" s="3" t="n">
        <v>1.8685E-009</v>
      </c>
    </row>
    <row r="44" customFormat="false" ht="12.8" hidden="false" customHeight="false" outlineLevel="0" collapsed="false">
      <c r="E44" s="0" t="s">
        <v>78</v>
      </c>
      <c r="F44" s="0" t="s">
        <v>79</v>
      </c>
      <c r="G44" s="0" t="s">
        <v>80</v>
      </c>
      <c r="J44" s="0" t="s">
        <v>69</v>
      </c>
      <c r="K44" s="0" t="n">
        <v>-57.5902432</v>
      </c>
    </row>
    <row r="45" customFormat="false" ht="12.8" hidden="false" customHeight="false" outlineLevel="0" collapsed="false">
      <c r="E45" s="0" t="s">
        <v>81</v>
      </c>
      <c r="F45" s="0" t="s">
        <v>79</v>
      </c>
      <c r="G45" s="0" t="s">
        <v>80</v>
      </c>
      <c r="H45" s="0" t="s">
        <v>69</v>
      </c>
      <c r="I45" s="0" t="n">
        <v>-60.2944063</v>
      </c>
    </row>
    <row r="46" customFormat="false" ht="12.8" hidden="false" customHeight="false" outlineLevel="0" collapsed="false">
      <c r="E46" s="0" t="s">
        <v>82</v>
      </c>
      <c r="O46" s="0" t="s">
        <v>69</v>
      </c>
      <c r="P46" s="0" t="n">
        <v>0.99943822</v>
      </c>
    </row>
    <row r="47" customFormat="false" ht="12.8" hidden="false" customHeight="false" outlineLevel="0" collapsed="false">
      <c r="A47" s="0" t="s">
        <v>83</v>
      </c>
    </row>
    <row r="48" customFormat="false" ht="12.8" hidden="false" customHeight="false" outlineLevel="0" collapsed="false">
      <c r="E48" s="0" t="s">
        <v>49</v>
      </c>
      <c r="I48" s="3" t="n">
        <v>2.1026E-009</v>
      </c>
      <c r="J48" s="0" t="s">
        <v>84</v>
      </c>
      <c r="K48" s="3" t="n">
        <v>2.1513E-005</v>
      </c>
      <c r="L48" s="0" t="s">
        <v>124</v>
      </c>
      <c r="M48" s="0" t="s">
        <v>86</v>
      </c>
      <c r="N48" s="0" t="s">
        <v>69</v>
      </c>
      <c r="O48" s="0" t="s">
        <v>87</v>
      </c>
    </row>
    <row r="49" customFormat="false" ht="12.8" hidden="false" customHeight="false" outlineLevel="0" collapsed="false">
      <c r="E49" s="0" t="s">
        <v>50</v>
      </c>
      <c r="H49" s="3" t="n">
        <v>-1.7892E-006</v>
      </c>
      <c r="I49" s="0" t="s">
        <v>84</v>
      </c>
      <c r="J49" s="0" t="n">
        <v>0.0353136</v>
      </c>
      <c r="K49" s="0" t="s">
        <v>125</v>
      </c>
      <c r="L49" s="0" t="s">
        <v>86</v>
      </c>
      <c r="M49" s="0" t="s">
        <v>69</v>
      </c>
      <c r="N49" s="0" t="s">
        <v>89</v>
      </c>
    </row>
    <row r="50" customFormat="false" ht="12.8" hidden="false" customHeight="false" outlineLevel="0" collapsed="false">
      <c r="E50" s="0" t="s">
        <v>51</v>
      </c>
      <c r="H50" s="0" t="n">
        <v>1054.14259</v>
      </c>
      <c r="I50" s="0" t="s">
        <v>84</v>
      </c>
      <c r="J50" s="0" t="n">
        <v>5758888.18</v>
      </c>
      <c r="K50" s="0" t="s">
        <v>126</v>
      </c>
      <c r="L50" s="0" t="s">
        <v>86</v>
      </c>
      <c r="M50" s="0" t="s">
        <v>69</v>
      </c>
      <c r="N50" s="0" t="s">
        <v>91</v>
      </c>
    </row>
    <row r="51" customFormat="false" ht="12.8" hidden="false" customHeight="false" outlineLevel="0" collapsed="false">
      <c r="A51" s="0" t="s">
        <v>92</v>
      </c>
      <c r="B51" s="0" t="s">
        <v>93</v>
      </c>
      <c r="C51" s="0" t="s">
        <v>94</v>
      </c>
      <c r="D51" s="0" t="s">
        <v>95</v>
      </c>
      <c r="E51" s="0" t="s">
        <v>96</v>
      </c>
      <c r="F51" s="0" t="s">
        <v>97</v>
      </c>
    </row>
    <row r="52" customFormat="false" ht="12.8" hidden="false" customHeight="false" outlineLevel="0" collapsed="false">
      <c r="E52" s="0" t="s">
        <v>100</v>
      </c>
      <c r="G52" s="0" t="s">
        <v>101</v>
      </c>
      <c r="I52" s="0" t="s">
        <v>69</v>
      </c>
      <c r="J52" s="0" t="n">
        <v>-1</v>
      </c>
    </row>
    <row r="53" customFormat="false" ht="12.8" hidden="false" customHeight="false" outlineLevel="0" collapsed="false">
      <c r="E53" s="0" t="s">
        <v>98</v>
      </c>
      <c r="G53" s="0" t="s">
        <v>99</v>
      </c>
      <c r="H53" s="0" t="s">
        <v>69</v>
      </c>
      <c r="I53" s="0" t="n">
        <v>1</v>
      </c>
    </row>
    <row r="54" customFormat="false" ht="12.8" hidden="false" customHeight="false" outlineLevel="0" collapsed="false">
      <c r="E54" s="0" t="s">
        <v>100</v>
      </c>
      <c r="G54" s="0" t="s">
        <v>99</v>
      </c>
      <c r="H54" s="0" t="s">
        <v>69</v>
      </c>
      <c r="I54" s="0" t="n">
        <v>-1</v>
      </c>
    </row>
    <row r="55" customFormat="false" ht="12.8" hidden="false" customHeight="false" outlineLevel="0" collapsed="false">
      <c r="A55" s="0" t="s">
        <v>102</v>
      </c>
      <c r="F55" s="0" t="s">
        <v>103</v>
      </c>
      <c r="L55" s="0" t="s">
        <v>104</v>
      </c>
      <c r="R55" s="0" t="s">
        <v>105</v>
      </c>
      <c r="U55" s="0" t="s">
        <v>106</v>
      </c>
      <c r="Z55" s="0" t="s">
        <v>107</v>
      </c>
      <c r="AE55" s="0" t="s">
        <v>108</v>
      </c>
      <c r="AF55" s="0" t="s">
        <v>109</v>
      </c>
    </row>
    <row r="56" customFormat="false" ht="12.8" hidden="false" customHeight="false" outlineLevel="0" collapsed="false">
      <c r="A56" s="0" t="s">
        <v>49</v>
      </c>
      <c r="D56" s="3" t="n">
        <v>2.103E-009</v>
      </c>
      <c r="I56" s="0" t="s">
        <v>110</v>
      </c>
      <c r="O56" s="0" t="s">
        <v>111</v>
      </c>
      <c r="P56" s="3" t="n">
        <v>2.151E-005</v>
      </c>
      <c r="U56" s="18" t="n">
        <f aca="false">TRUE()</f>
        <v>1</v>
      </c>
      <c r="Z56" s="0" t="s">
        <v>112</v>
      </c>
      <c r="AE56" s="0" t="s">
        <v>112</v>
      </c>
    </row>
    <row r="57" customFormat="false" ht="12.8" hidden="false" customHeight="false" outlineLevel="0" collapsed="false">
      <c r="A57" s="0" t="s">
        <v>50</v>
      </c>
      <c r="D57" s="3" t="n">
        <v>-1.789E-006</v>
      </c>
      <c r="I57" s="0" t="s">
        <v>110</v>
      </c>
      <c r="O57" s="0" t="s">
        <v>111</v>
      </c>
      <c r="Q57" s="0" t="n">
        <v>0.03531</v>
      </c>
      <c r="V57" s="18" t="n">
        <f aca="false">TRUE()</f>
        <v>1</v>
      </c>
      <c r="AA57" s="0" t="s">
        <v>112</v>
      </c>
      <c r="AF57" s="0" t="s">
        <v>112</v>
      </c>
    </row>
    <row r="58" customFormat="false" ht="12.8" hidden="false" customHeight="false" outlineLevel="0" collapsed="false">
      <c r="A58" s="0" t="s">
        <v>51</v>
      </c>
      <c r="G58" s="0" t="n">
        <v>1054</v>
      </c>
      <c r="L58" s="0" t="s">
        <v>110</v>
      </c>
      <c r="R58" s="0" t="s">
        <v>111</v>
      </c>
      <c r="S58" s="3" t="n">
        <v>5759000</v>
      </c>
      <c r="X58" s="18" t="n">
        <f aca="false">TRUE()</f>
        <v>1</v>
      </c>
      <c r="AC58" s="0" t="s">
        <v>112</v>
      </c>
      <c r="AH58" s="0" t="s">
        <v>112</v>
      </c>
    </row>
    <row r="59" customFormat="false" ht="12.8" hidden="false" customHeight="false" outlineLevel="0" collapsed="false">
      <c r="A59" s="0" t="s">
        <v>113</v>
      </c>
      <c r="C59" s="0" t="s">
        <v>33</v>
      </c>
    </row>
    <row r="60" customFormat="false" ht="12.8" hidden="false" customHeight="false" outlineLevel="0" collapsed="false">
      <c r="A60" s="0" t="s">
        <v>114</v>
      </c>
      <c r="B60" s="0" t="s">
        <v>115</v>
      </c>
      <c r="C60" s="0" t="s">
        <v>116</v>
      </c>
      <c r="D60" s="0" t="s">
        <v>117</v>
      </c>
      <c r="E60" s="0" t="s">
        <v>118</v>
      </c>
      <c r="F60" s="0" t="s">
        <v>119</v>
      </c>
      <c r="G60" s="0" t="s">
        <v>120</v>
      </c>
      <c r="H60" s="0" t="n">
        <v>3000</v>
      </c>
      <c r="I60" s="0" t="s">
        <v>121</v>
      </c>
    </row>
    <row r="61" customFormat="false" ht="12.8" hidden="false" customHeight="false" outlineLevel="0" collapsed="false">
      <c r="A61" s="0" t="s">
        <v>6</v>
      </c>
      <c r="B61" s="0" t="n">
        <v>2000</v>
      </c>
    </row>
    <row r="62" customFormat="false" ht="12.8" hidden="false" customHeight="false" outlineLevel="0" collapsed="false">
      <c r="A62" s="0" t="s">
        <v>122</v>
      </c>
      <c r="B62" s="0" t="s">
        <v>123</v>
      </c>
      <c r="C62" s="0" t="n">
        <v>1.24344111379049</v>
      </c>
    </row>
    <row r="64" customFormat="false" ht="12.8" hidden="false" customHeight="false" outlineLevel="0" collapsed="false">
      <c r="A64" s="0" t="s">
        <v>6</v>
      </c>
      <c r="B64" s="0" t="n">
        <v>3000</v>
      </c>
    </row>
    <row r="65" customFormat="false" ht="12.8" hidden="false" customHeight="false" outlineLevel="0" collapsed="false">
      <c r="A65" s="0" t="s">
        <v>122</v>
      </c>
      <c r="B65" s="0" t="s">
        <v>123</v>
      </c>
      <c r="C65" s="0" t="n">
        <v>2.55805905389069</v>
      </c>
    </row>
    <row r="67" customFormat="false" ht="12.8" hidden="false" customHeight="false" outlineLevel="0" collapsed="false">
      <c r="A67" s="0" t="s">
        <v>6</v>
      </c>
      <c r="B67" s="0" t="n">
        <v>4000</v>
      </c>
    </row>
    <row r="68" customFormat="false" ht="12.8" hidden="false" customHeight="false" outlineLevel="0" collapsed="false">
      <c r="A68" s="0" t="s">
        <v>122</v>
      </c>
      <c r="B68" s="0" t="s">
        <v>123</v>
      </c>
      <c r="C68" s="0" t="n">
        <v>3.87267699399089</v>
      </c>
    </row>
    <row r="70" customFormat="false" ht="12.8" hidden="false" customHeight="false" outlineLevel="0" collapsed="false">
      <c r="A70" s="0" t="s">
        <v>6</v>
      </c>
      <c r="B70" s="0" t="n">
        <v>5000</v>
      </c>
    </row>
    <row r="71" customFormat="false" ht="12.8" hidden="false" customHeight="false" outlineLevel="0" collapsed="false">
      <c r="A71" s="0" t="s">
        <v>122</v>
      </c>
      <c r="B71" s="0" t="s">
        <v>123</v>
      </c>
      <c r="C71" s="0" t="n">
        <v>5.18729493409108</v>
      </c>
    </row>
    <row r="73" customFormat="false" ht="12.8" hidden="false" customHeight="false" outlineLevel="0" collapsed="false">
      <c r="A73" s="0" t="s">
        <v>64</v>
      </c>
      <c r="B73" s="0" t="s">
        <v>65</v>
      </c>
    </row>
    <row r="74" customFormat="false" ht="12.8" hidden="false" customHeight="false" outlineLevel="0" collapsed="false">
      <c r="E74" s="0" t="s">
        <v>66</v>
      </c>
      <c r="F74" s="0" t="s">
        <v>67</v>
      </c>
      <c r="G74" s="0" t="s">
        <v>68</v>
      </c>
      <c r="J74" s="0" t="s">
        <v>69</v>
      </c>
      <c r="K74" s="0" t="s">
        <v>70</v>
      </c>
    </row>
    <row r="75" customFormat="false" ht="12.8" hidden="false" customHeight="false" outlineLevel="0" collapsed="false">
      <c r="E75" s="0" t="s">
        <v>66</v>
      </c>
      <c r="F75" s="0" t="s">
        <v>71</v>
      </c>
      <c r="G75" s="0" t="s">
        <v>72</v>
      </c>
      <c r="J75" s="0" t="s">
        <v>69</v>
      </c>
      <c r="K75" s="0" t="n">
        <v>106</v>
      </c>
    </row>
    <row r="76" customFormat="false" ht="12.8" hidden="false" customHeight="false" outlineLevel="0" collapsed="false">
      <c r="E76" s="0" t="s">
        <v>66</v>
      </c>
      <c r="F76" s="0" t="s">
        <v>73</v>
      </c>
      <c r="G76" s="0" t="s">
        <v>74</v>
      </c>
      <c r="M76" s="0" t="s">
        <v>69</v>
      </c>
      <c r="N76" s="0" t="n">
        <v>3</v>
      </c>
    </row>
    <row r="77" customFormat="false" ht="12.8" hidden="false" customHeight="false" outlineLevel="0" collapsed="false">
      <c r="E77" s="0" t="s">
        <v>66</v>
      </c>
      <c r="F77" s="0" t="s">
        <v>75</v>
      </c>
      <c r="N77" s="0" t="s">
        <v>69</v>
      </c>
      <c r="O77" s="0" t="n">
        <v>3</v>
      </c>
    </row>
    <row r="78" customFormat="false" ht="12.8" hidden="false" customHeight="false" outlineLevel="0" collapsed="false">
      <c r="E78" s="0" t="s">
        <v>76</v>
      </c>
      <c r="N78" s="0" t="s">
        <v>69</v>
      </c>
      <c r="O78" s="3" t="n">
        <v>1.6763E-008</v>
      </c>
    </row>
    <row r="79" customFormat="false" ht="12.8" hidden="false" customHeight="false" outlineLevel="0" collapsed="false">
      <c r="E79" s="0" t="s">
        <v>77</v>
      </c>
      <c r="F79" s="0" t="s">
        <v>76</v>
      </c>
      <c r="G79" s="0" t="s">
        <v>69</v>
      </c>
      <c r="H79" s="3" t="n">
        <v>1.6763E-008</v>
      </c>
    </row>
    <row r="80" customFormat="false" ht="12.8" hidden="false" customHeight="false" outlineLevel="0" collapsed="false">
      <c r="E80" s="0" t="s">
        <v>78</v>
      </c>
      <c r="F80" s="0" t="s">
        <v>79</v>
      </c>
      <c r="G80" s="0" t="s">
        <v>80</v>
      </c>
      <c r="J80" s="0" t="s">
        <v>69</v>
      </c>
      <c r="K80" s="0" t="n">
        <v>-51.0081034</v>
      </c>
    </row>
    <row r="81" customFormat="false" ht="12.8" hidden="false" customHeight="false" outlineLevel="0" collapsed="false">
      <c r="E81" s="0" t="s">
        <v>81</v>
      </c>
      <c r="F81" s="0" t="s">
        <v>79</v>
      </c>
      <c r="G81" s="0" t="s">
        <v>80</v>
      </c>
      <c r="H81" s="0" t="s">
        <v>69</v>
      </c>
      <c r="I81" s="0" t="n">
        <v>-53.7122665</v>
      </c>
    </row>
    <row r="82" customFormat="false" ht="12.8" hidden="false" customHeight="false" outlineLevel="0" collapsed="false">
      <c r="E82" s="0" t="s">
        <v>82</v>
      </c>
      <c r="O82" s="0" t="s">
        <v>69</v>
      </c>
      <c r="P82" s="0" t="n">
        <v>0.99276851</v>
      </c>
    </row>
    <row r="83" customFormat="false" ht="12.8" hidden="false" customHeight="false" outlineLevel="0" collapsed="false">
      <c r="A83" s="0" t="s">
        <v>83</v>
      </c>
    </row>
    <row r="84" customFormat="false" ht="12.8" hidden="false" customHeight="false" outlineLevel="0" collapsed="false">
      <c r="E84" s="0" t="s">
        <v>49</v>
      </c>
      <c r="I84" s="3" t="n">
        <v>3.0474E-009</v>
      </c>
      <c r="J84" s="0" t="s">
        <v>84</v>
      </c>
      <c r="K84" s="3" t="n">
        <v>2.3655E-005</v>
      </c>
      <c r="L84" s="0" t="s">
        <v>127</v>
      </c>
      <c r="M84" s="0" t="s">
        <v>86</v>
      </c>
      <c r="N84" s="0" t="s">
        <v>69</v>
      </c>
      <c r="O84" s="0" t="s">
        <v>87</v>
      </c>
    </row>
    <row r="85" customFormat="false" ht="12.8" hidden="false" customHeight="false" outlineLevel="0" collapsed="false">
      <c r="E85" s="0" t="s">
        <v>50</v>
      </c>
      <c r="H85" s="3" t="n">
        <v>-3.2587E-006</v>
      </c>
      <c r="I85" s="0" t="s">
        <v>84</v>
      </c>
      <c r="J85" s="0" t="n">
        <v>0.01766574</v>
      </c>
      <c r="K85" s="0" t="s">
        <v>128</v>
      </c>
      <c r="L85" s="0" t="s">
        <v>86</v>
      </c>
      <c r="M85" s="0" t="s">
        <v>69</v>
      </c>
      <c r="N85" s="0" t="s">
        <v>89</v>
      </c>
    </row>
    <row r="86" customFormat="false" ht="12.8" hidden="false" customHeight="false" outlineLevel="0" collapsed="false">
      <c r="E86" s="0" t="s">
        <v>51</v>
      </c>
      <c r="H86" s="0" t="n">
        <v>822.568123</v>
      </c>
      <c r="I86" s="0" t="s">
        <v>84</v>
      </c>
      <c r="J86" s="0" t="n">
        <v>24906060.9</v>
      </c>
      <c r="K86" s="0" t="s">
        <v>129</v>
      </c>
      <c r="L86" s="0" t="s">
        <v>86</v>
      </c>
      <c r="M86" s="0" t="s">
        <v>69</v>
      </c>
      <c r="N86" s="0" t="s">
        <v>91</v>
      </c>
    </row>
    <row r="87" customFormat="false" ht="12.8" hidden="false" customHeight="false" outlineLevel="0" collapsed="false">
      <c r="A87" s="0" t="s">
        <v>92</v>
      </c>
      <c r="B87" s="0" t="s">
        <v>93</v>
      </c>
      <c r="C87" s="0" t="s">
        <v>94</v>
      </c>
      <c r="D87" s="0" t="s">
        <v>95</v>
      </c>
      <c r="E87" s="0" t="s">
        <v>96</v>
      </c>
      <c r="F87" s="0" t="s">
        <v>97</v>
      </c>
    </row>
    <row r="88" customFormat="false" ht="12.8" hidden="false" customHeight="false" outlineLevel="0" collapsed="false">
      <c r="E88" s="0" t="s">
        <v>100</v>
      </c>
      <c r="G88" s="0" t="s">
        <v>101</v>
      </c>
      <c r="I88" s="0" t="s">
        <v>69</v>
      </c>
      <c r="J88" s="0" t="n">
        <v>-1</v>
      </c>
    </row>
    <row r="89" customFormat="false" ht="12.8" hidden="false" customHeight="false" outlineLevel="0" collapsed="false">
      <c r="E89" s="0" t="s">
        <v>100</v>
      </c>
      <c r="G89" s="0" t="s">
        <v>99</v>
      </c>
      <c r="H89" s="0" t="s">
        <v>69</v>
      </c>
      <c r="I89" s="0" t="n">
        <v>1</v>
      </c>
    </row>
    <row r="90" customFormat="false" ht="12.8" hidden="false" customHeight="false" outlineLevel="0" collapsed="false">
      <c r="E90" s="0" t="s">
        <v>98</v>
      </c>
      <c r="G90" s="0" t="s">
        <v>99</v>
      </c>
      <c r="H90" s="0" t="s">
        <v>69</v>
      </c>
      <c r="I90" s="0" t="n">
        <v>-1</v>
      </c>
    </row>
    <row r="91" customFormat="false" ht="12.8" hidden="false" customHeight="false" outlineLevel="0" collapsed="false">
      <c r="A91" s="0" t="s">
        <v>102</v>
      </c>
      <c r="F91" s="0" t="s">
        <v>103</v>
      </c>
      <c r="L91" s="0" t="s">
        <v>104</v>
      </c>
      <c r="R91" s="0" t="s">
        <v>105</v>
      </c>
      <c r="U91" s="0" t="s">
        <v>106</v>
      </c>
      <c r="Z91" s="0" t="s">
        <v>107</v>
      </c>
      <c r="AE91" s="0" t="s">
        <v>108</v>
      </c>
      <c r="AF91" s="0" t="s">
        <v>109</v>
      </c>
    </row>
    <row r="92" customFormat="false" ht="12.8" hidden="false" customHeight="false" outlineLevel="0" collapsed="false">
      <c r="A92" s="0" t="s">
        <v>49</v>
      </c>
      <c r="D92" s="3" t="n">
        <v>3.047E-009</v>
      </c>
      <c r="I92" s="0" t="s">
        <v>110</v>
      </c>
      <c r="O92" s="0" t="s">
        <v>111</v>
      </c>
      <c r="P92" s="3" t="n">
        <v>2.366E-005</v>
      </c>
      <c r="U92" s="18" t="n">
        <f aca="false">TRUE()</f>
        <v>1</v>
      </c>
      <c r="Z92" s="0" t="s">
        <v>112</v>
      </c>
      <c r="AE92" s="0" t="s">
        <v>112</v>
      </c>
    </row>
    <row r="93" customFormat="false" ht="12.8" hidden="false" customHeight="false" outlineLevel="0" collapsed="false">
      <c r="A93" s="0" t="s">
        <v>50</v>
      </c>
      <c r="D93" s="3" t="n">
        <v>-3.259E-006</v>
      </c>
      <c r="I93" s="0" t="s">
        <v>110</v>
      </c>
      <c r="O93" s="0" t="s">
        <v>111</v>
      </c>
      <c r="Q93" s="0" t="n">
        <v>0.01767</v>
      </c>
      <c r="V93" s="18" t="n">
        <f aca="false">TRUE()</f>
        <v>1</v>
      </c>
      <c r="AA93" s="0" t="s">
        <v>112</v>
      </c>
      <c r="AF93" s="0" t="s">
        <v>112</v>
      </c>
    </row>
    <row r="94" customFormat="false" ht="12.8" hidden="false" customHeight="false" outlineLevel="0" collapsed="false">
      <c r="A94" s="0" t="s">
        <v>51</v>
      </c>
      <c r="F94" s="0" t="n">
        <v>822.6</v>
      </c>
      <c r="K94" s="0" t="s">
        <v>110</v>
      </c>
      <c r="Q94" s="0" t="s">
        <v>111</v>
      </c>
      <c r="R94" s="3" t="n">
        <v>24910000</v>
      </c>
      <c r="W94" s="18" t="n">
        <f aca="false">TRUE()</f>
        <v>1</v>
      </c>
      <c r="AB94" s="0" t="s">
        <v>112</v>
      </c>
      <c r="AG94" s="0" t="s">
        <v>112</v>
      </c>
    </row>
    <row r="95" customFormat="false" ht="12.8" hidden="false" customHeight="false" outlineLevel="0" collapsed="false">
      <c r="A95" s="0" t="s">
        <v>113</v>
      </c>
      <c r="C95" s="0" t="s">
        <v>24</v>
      </c>
    </row>
    <row r="96" customFormat="false" ht="12.8" hidden="false" customHeight="false" outlineLevel="0" collapsed="false">
      <c r="A96" s="0" t="s">
        <v>114</v>
      </c>
      <c r="B96" s="0" t="s">
        <v>115</v>
      </c>
      <c r="C96" s="0" t="s">
        <v>116</v>
      </c>
      <c r="D96" s="0" t="s">
        <v>117</v>
      </c>
      <c r="E96" s="0" t="s">
        <v>118</v>
      </c>
      <c r="F96" s="0" t="s">
        <v>119</v>
      </c>
      <c r="G96" s="0" t="s">
        <v>120</v>
      </c>
      <c r="H96" s="0" t="n">
        <v>3000</v>
      </c>
      <c r="I96" s="0" t="s">
        <v>121</v>
      </c>
    </row>
    <row r="97" customFormat="false" ht="12.8" hidden="false" customHeight="false" outlineLevel="0" collapsed="false">
      <c r="A97" s="0" t="s">
        <v>6</v>
      </c>
      <c r="B97" s="0" t="n">
        <v>2000</v>
      </c>
    </row>
    <row r="98" customFormat="false" ht="12.8" hidden="false" customHeight="false" outlineLevel="0" collapsed="false">
      <c r="A98" s="0" t="s">
        <v>122</v>
      </c>
      <c r="B98" s="0" t="s">
        <v>123</v>
      </c>
      <c r="C98" s="0" t="n">
        <v>0.818569346837767</v>
      </c>
    </row>
    <row r="100" customFormat="false" ht="12.8" hidden="false" customHeight="false" outlineLevel="0" collapsed="false">
      <c r="A100" s="0" t="s">
        <v>6</v>
      </c>
      <c r="B100" s="0" t="n">
        <v>3000</v>
      </c>
    </row>
    <row r="101" customFormat="false" ht="12.8" hidden="false" customHeight="false" outlineLevel="0" collapsed="false">
      <c r="A101" s="0" t="s">
        <v>122</v>
      </c>
      <c r="B101" s="0" t="s">
        <v>123</v>
      </c>
      <c r="C101" s="0" t="n">
        <v>1.5137852336451</v>
      </c>
    </row>
    <row r="103" customFormat="false" ht="12.8" hidden="false" customHeight="false" outlineLevel="0" collapsed="false">
      <c r="A103" s="0" t="s">
        <v>6</v>
      </c>
      <c r="B103" s="0" t="n">
        <v>4000</v>
      </c>
    </row>
    <row r="104" customFormat="false" ht="12.8" hidden="false" customHeight="false" outlineLevel="0" collapsed="false">
      <c r="A104" s="0" t="s">
        <v>122</v>
      </c>
      <c r="B104" s="0" t="s">
        <v>123</v>
      </c>
      <c r="C104" s="0" t="n">
        <v>2.20900112045243</v>
      </c>
    </row>
    <row r="106" customFormat="false" ht="12.8" hidden="false" customHeight="false" outlineLevel="0" collapsed="false">
      <c r="A106" s="0" t="s">
        <v>6</v>
      </c>
      <c r="B106" s="0" t="n">
        <v>5000</v>
      </c>
    </row>
    <row r="107" customFormat="false" ht="12.8" hidden="false" customHeight="false" outlineLevel="0" collapsed="false">
      <c r="A107" s="0" t="s">
        <v>122</v>
      </c>
      <c r="B107" s="0" t="s">
        <v>123</v>
      </c>
      <c r="C107" s="0" t="n">
        <v>2.90421700725977</v>
      </c>
    </row>
    <row r="109" customFormat="false" ht="12.8" hidden="false" customHeight="false" outlineLevel="0" collapsed="false">
      <c r="A109" s="0" t="s">
        <v>64</v>
      </c>
      <c r="B109" s="0" t="s">
        <v>65</v>
      </c>
    </row>
    <row r="110" customFormat="false" ht="12.8" hidden="false" customHeight="false" outlineLevel="0" collapsed="false">
      <c r="E110" s="0" t="s">
        <v>66</v>
      </c>
      <c r="F110" s="0" t="s">
        <v>67</v>
      </c>
      <c r="G110" s="0" t="s">
        <v>68</v>
      </c>
      <c r="J110" s="0" t="s">
        <v>69</v>
      </c>
      <c r="K110" s="0" t="s">
        <v>70</v>
      </c>
    </row>
    <row r="111" customFormat="false" ht="12.8" hidden="false" customHeight="false" outlineLevel="0" collapsed="false">
      <c r="E111" s="0" t="s">
        <v>66</v>
      </c>
      <c r="F111" s="0" t="s">
        <v>71</v>
      </c>
      <c r="G111" s="0" t="s">
        <v>72</v>
      </c>
      <c r="J111" s="0" t="s">
        <v>69</v>
      </c>
      <c r="K111" s="0" t="n">
        <v>104</v>
      </c>
    </row>
    <row r="112" customFormat="false" ht="12.8" hidden="false" customHeight="false" outlineLevel="0" collapsed="false">
      <c r="E112" s="0" t="s">
        <v>66</v>
      </c>
      <c r="F112" s="0" t="s">
        <v>73</v>
      </c>
      <c r="G112" s="0" t="s">
        <v>74</v>
      </c>
      <c r="M112" s="0" t="s">
        <v>69</v>
      </c>
      <c r="N112" s="0" t="n">
        <v>3</v>
      </c>
    </row>
    <row r="113" customFormat="false" ht="12.8" hidden="false" customHeight="false" outlineLevel="0" collapsed="false">
      <c r="E113" s="0" t="s">
        <v>66</v>
      </c>
      <c r="F113" s="0" t="s">
        <v>75</v>
      </c>
      <c r="N113" s="0" t="s">
        <v>69</v>
      </c>
      <c r="O113" s="0" t="n">
        <v>3</v>
      </c>
    </row>
    <row r="114" customFormat="false" ht="12.8" hidden="false" customHeight="false" outlineLevel="0" collapsed="false">
      <c r="E114" s="0" t="s">
        <v>76</v>
      </c>
      <c r="N114" s="0" t="s">
        <v>69</v>
      </c>
      <c r="O114" s="3" t="n">
        <v>9.7128E-009</v>
      </c>
    </row>
    <row r="115" customFormat="false" ht="12.8" hidden="false" customHeight="false" outlineLevel="0" collapsed="false">
      <c r="E115" s="0" t="s">
        <v>77</v>
      </c>
      <c r="F115" s="0" t="s">
        <v>76</v>
      </c>
      <c r="G115" s="0" t="s">
        <v>69</v>
      </c>
      <c r="H115" s="3" t="n">
        <v>9.7128E-009</v>
      </c>
    </row>
    <row r="116" customFormat="false" ht="12.8" hidden="false" customHeight="false" outlineLevel="0" collapsed="false">
      <c r="E116" s="0" t="s">
        <v>78</v>
      </c>
      <c r="F116" s="0" t="s">
        <v>79</v>
      </c>
      <c r="G116" s="0" t="s">
        <v>80</v>
      </c>
      <c r="J116" s="0" t="s">
        <v>69</v>
      </c>
      <c r="K116" s="0" t="n">
        <v>-52.645312</v>
      </c>
    </row>
    <row r="117" customFormat="false" ht="12.8" hidden="false" customHeight="false" outlineLevel="0" collapsed="false">
      <c r="E117" s="0" t="s">
        <v>81</v>
      </c>
      <c r="F117" s="0" t="s">
        <v>79</v>
      </c>
      <c r="G117" s="0" t="s">
        <v>80</v>
      </c>
      <c r="H117" s="0" t="s">
        <v>69</v>
      </c>
      <c r="I117" s="0" t="n">
        <v>-55.3494751</v>
      </c>
    </row>
    <row r="118" customFormat="false" ht="12.8" hidden="false" customHeight="false" outlineLevel="0" collapsed="false">
      <c r="E118" s="0" t="s">
        <v>82</v>
      </c>
      <c r="O118" s="0" t="s">
        <v>69</v>
      </c>
      <c r="P118" s="0" t="n">
        <v>0.99596432</v>
      </c>
    </row>
    <row r="119" customFormat="false" ht="12.8" hidden="false" customHeight="false" outlineLevel="0" collapsed="false">
      <c r="A119" s="0" t="s">
        <v>83</v>
      </c>
    </row>
    <row r="120" customFormat="false" ht="12.8" hidden="false" customHeight="false" outlineLevel="0" collapsed="false">
      <c r="E120" s="0" t="s">
        <v>49</v>
      </c>
      <c r="I120" s="3" t="n">
        <v>2.7762E-009</v>
      </c>
      <c r="J120" s="0" t="s">
        <v>84</v>
      </c>
      <c r="K120" s="3" t="n">
        <v>2.0259E-005</v>
      </c>
      <c r="L120" s="0" t="s">
        <v>130</v>
      </c>
      <c r="M120" s="0" t="s">
        <v>86</v>
      </c>
      <c r="N120" s="0" t="s">
        <v>69</v>
      </c>
      <c r="O120" s="0" t="s">
        <v>87</v>
      </c>
    </row>
    <row r="121" customFormat="false" ht="12.8" hidden="false" customHeight="false" outlineLevel="0" collapsed="false">
      <c r="E121" s="0" t="s">
        <v>50</v>
      </c>
      <c r="H121" s="3" t="n">
        <v>-2.9538E-006</v>
      </c>
      <c r="I121" s="0" t="s">
        <v>84</v>
      </c>
      <c r="J121" s="0" t="n">
        <v>0.00268691</v>
      </c>
      <c r="K121" s="0" t="s">
        <v>131</v>
      </c>
      <c r="L121" s="0" t="s">
        <v>86</v>
      </c>
      <c r="M121" s="0" t="s">
        <v>69</v>
      </c>
      <c r="N121" s="0" t="s">
        <v>89</v>
      </c>
    </row>
    <row r="122" customFormat="false" ht="12.8" hidden="false" customHeight="false" outlineLevel="0" collapsed="false">
      <c r="E122" s="0" t="s">
        <v>51</v>
      </c>
      <c r="H122" s="0" t="n">
        <v>791.320349</v>
      </c>
      <c r="I122" s="0" t="s">
        <v>84</v>
      </c>
      <c r="J122" s="0" t="n">
        <v>43699538.1</v>
      </c>
      <c r="K122" s="0" t="s">
        <v>132</v>
      </c>
      <c r="L122" s="0" t="s">
        <v>86</v>
      </c>
      <c r="M122" s="0" t="s">
        <v>69</v>
      </c>
      <c r="N122" s="0" t="s">
        <v>91</v>
      </c>
    </row>
    <row r="123" customFormat="false" ht="12.8" hidden="false" customHeight="false" outlineLevel="0" collapsed="false">
      <c r="A123" s="0" t="s">
        <v>92</v>
      </c>
      <c r="B123" s="0" t="s">
        <v>93</v>
      </c>
      <c r="C123" s="0" t="s">
        <v>94</v>
      </c>
      <c r="D123" s="0" t="s">
        <v>95</v>
      </c>
      <c r="E123" s="0" t="s">
        <v>96</v>
      </c>
      <c r="F123" s="0" t="s">
        <v>97</v>
      </c>
    </row>
    <row r="124" customFormat="false" ht="12.8" hidden="false" customHeight="false" outlineLevel="0" collapsed="false">
      <c r="E124" s="0" t="s">
        <v>100</v>
      </c>
      <c r="G124" s="0" t="s">
        <v>99</v>
      </c>
      <c r="H124" s="0" t="s">
        <v>69</v>
      </c>
      <c r="I124" s="0" t="n">
        <v>1</v>
      </c>
    </row>
    <row r="125" customFormat="false" ht="12.8" hidden="false" customHeight="false" outlineLevel="0" collapsed="false">
      <c r="E125" s="0" t="s">
        <v>100</v>
      </c>
      <c r="G125" s="0" t="s">
        <v>101</v>
      </c>
      <c r="I125" s="0" t="s">
        <v>69</v>
      </c>
      <c r="J125" s="0" t="n">
        <v>-1</v>
      </c>
    </row>
    <row r="126" customFormat="false" ht="12.8" hidden="false" customHeight="false" outlineLevel="0" collapsed="false">
      <c r="E126" s="0" t="s">
        <v>98</v>
      </c>
      <c r="G126" s="0" t="s">
        <v>99</v>
      </c>
      <c r="H126" s="0" t="s">
        <v>69</v>
      </c>
      <c r="I126" s="0" t="n">
        <v>-1</v>
      </c>
    </row>
    <row r="127" customFormat="false" ht="12.8" hidden="false" customHeight="false" outlineLevel="0" collapsed="false">
      <c r="A127" s="0" t="s">
        <v>102</v>
      </c>
      <c r="F127" s="0" t="s">
        <v>103</v>
      </c>
      <c r="L127" s="0" t="s">
        <v>104</v>
      </c>
      <c r="R127" s="0" t="s">
        <v>105</v>
      </c>
      <c r="U127" s="0" t="s">
        <v>106</v>
      </c>
      <c r="Z127" s="0" t="s">
        <v>107</v>
      </c>
      <c r="AE127" s="0" t="s">
        <v>108</v>
      </c>
      <c r="AF127" s="0" t="s">
        <v>109</v>
      </c>
    </row>
    <row r="128" customFormat="false" ht="12.8" hidden="false" customHeight="false" outlineLevel="0" collapsed="false">
      <c r="A128" s="0" t="s">
        <v>49</v>
      </c>
      <c r="D128" s="3" t="n">
        <v>2.776E-009</v>
      </c>
      <c r="I128" s="0" t="s">
        <v>110</v>
      </c>
      <c r="O128" s="0" t="s">
        <v>111</v>
      </c>
      <c r="P128" s="3" t="n">
        <v>2.026E-005</v>
      </c>
      <c r="U128" s="18" t="n">
        <f aca="false">TRUE()</f>
        <v>1</v>
      </c>
      <c r="Z128" s="0" t="s">
        <v>112</v>
      </c>
      <c r="AE128" s="0" t="s">
        <v>112</v>
      </c>
    </row>
    <row r="129" customFormat="false" ht="12.8" hidden="false" customHeight="false" outlineLevel="0" collapsed="false">
      <c r="A129" s="0" t="s">
        <v>50</v>
      </c>
      <c r="D129" s="3" t="n">
        <v>-2.954E-006</v>
      </c>
      <c r="I129" s="0" t="s">
        <v>110</v>
      </c>
      <c r="O129" s="0" t="s">
        <v>111</v>
      </c>
      <c r="P129" s="0" t="n">
        <v>0.002687</v>
      </c>
      <c r="U129" s="18" t="n">
        <f aca="false">TRUE()</f>
        <v>1</v>
      </c>
      <c r="Z129" s="0" t="s">
        <v>112</v>
      </c>
      <c r="AE129" s="0" t="s">
        <v>112</v>
      </c>
    </row>
    <row r="130" customFormat="false" ht="12.8" hidden="false" customHeight="false" outlineLevel="0" collapsed="false">
      <c r="A130" s="0" t="s">
        <v>51</v>
      </c>
      <c r="F130" s="0" t="n">
        <v>791.3</v>
      </c>
      <c r="K130" s="0" t="s">
        <v>110</v>
      </c>
      <c r="Q130" s="0" t="s">
        <v>111</v>
      </c>
      <c r="R130" s="3" t="n">
        <v>43700000</v>
      </c>
      <c r="W130" s="18" t="n">
        <f aca="false">TRUE()</f>
        <v>1</v>
      </c>
      <c r="AB130" s="0" t="s">
        <v>112</v>
      </c>
      <c r="AG130" s="0" t="s">
        <v>112</v>
      </c>
    </row>
    <row r="131" customFormat="false" ht="12.8" hidden="false" customHeight="false" outlineLevel="0" collapsed="false">
      <c r="A131" s="0" t="s">
        <v>113</v>
      </c>
      <c r="C131" s="0" t="s">
        <v>28</v>
      </c>
    </row>
    <row r="132" customFormat="false" ht="12.8" hidden="false" customHeight="false" outlineLevel="0" collapsed="false">
      <c r="A132" s="0" t="s">
        <v>114</v>
      </c>
      <c r="B132" s="0" t="s">
        <v>115</v>
      </c>
      <c r="C132" s="0" t="s">
        <v>116</v>
      </c>
      <c r="D132" s="0" t="s">
        <v>117</v>
      </c>
      <c r="E132" s="0" t="s">
        <v>118</v>
      </c>
      <c r="F132" s="0" t="s">
        <v>119</v>
      </c>
      <c r="G132" s="0" t="s">
        <v>120</v>
      </c>
      <c r="H132" s="0" t="n">
        <v>3000</v>
      </c>
      <c r="I132" s="0" t="s">
        <v>121</v>
      </c>
    </row>
    <row r="133" customFormat="false" ht="12.8" hidden="false" customHeight="false" outlineLevel="0" collapsed="false">
      <c r="A133" s="0" t="s">
        <v>6</v>
      </c>
      <c r="B133" s="0" t="n">
        <v>2000</v>
      </c>
    </row>
    <row r="134" customFormat="false" ht="12.8" hidden="false" customHeight="false" outlineLevel="0" collapsed="false">
      <c r="A134" s="0" t="s">
        <v>122</v>
      </c>
      <c r="B134" s="0" t="s">
        <v>123</v>
      </c>
      <c r="C134" s="0" t="n">
        <v>0.921843104968196</v>
      </c>
    </row>
    <row r="136" customFormat="false" ht="12.8" hidden="false" customHeight="false" outlineLevel="0" collapsed="false">
      <c r="A136" s="0" t="s">
        <v>6</v>
      </c>
      <c r="B136" s="0" t="n">
        <v>3000</v>
      </c>
    </row>
    <row r="137" customFormat="false" ht="12.8" hidden="false" customHeight="false" outlineLevel="0" collapsed="false">
      <c r="A137" s="0" t="s">
        <v>122</v>
      </c>
      <c r="B137" s="0" t="s">
        <v>123</v>
      </c>
      <c r="C137" s="0" t="n">
        <v>1.68452915189201</v>
      </c>
    </row>
    <row r="139" customFormat="false" ht="12.8" hidden="false" customHeight="false" outlineLevel="0" collapsed="false">
      <c r="A139" s="0" t="s">
        <v>6</v>
      </c>
      <c r="B139" s="0" t="n">
        <v>4000</v>
      </c>
    </row>
    <row r="140" customFormat="false" ht="12.8" hidden="false" customHeight="false" outlineLevel="0" collapsed="false">
      <c r="A140" s="0" t="s">
        <v>122</v>
      </c>
      <c r="B140" s="0" t="s">
        <v>123</v>
      </c>
      <c r="C140" s="0" t="n">
        <v>2.44721519881583</v>
      </c>
    </row>
    <row r="142" customFormat="false" ht="12.8" hidden="false" customHeight="false" outlineLevel="0" collapsed="false">
      <c r="A142" s="0" t="s">
        <v>6</v>
      </c>
      <c r="B142" s="0" t="n">
        <v>5000</v>
      </c>
    </row>
    <row r="143" customFormat="false" ht="12.8" hidden="false" customHeight="false" outlineLevel="0" collapsed="false">
      <c r="A143" s="0" t="s">
        <v>122</v>
      </c>
      <c r="B143" s="0" t="s">
        <v>123</v>
      </c>
      <c r="C143" s="0" t="n">
        <v>3.20990124573965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2019-04-03T01:22:30Z</dcterms:created>
  <dc:creator>Microsoft Office User</dc:creator>
  <dc:description/>
  <dc:language>en-US</dc:language>
  <cp:lastModifiedBy/>
  <dcterms:modified xsi:type="dcterms:W3CDTF">2023-07-05T17:32:53Z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