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5125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4" i="1" l="1"/>
  <c r="H54" i="1"/>
  <c r="F54" i="1"/>
  <c r="J53" i="1"/>
  <c r="H53" i="1"/>
  <c r="F53" i="1"/>
  <c r="D53" i="1"/>
  <c r="D54" i="1"/>
  <c r="D55" i="1"/>
  <c r="B55" i="1"/>
  <c r="B53" i="1"/>
  <c r="B54" i="1"/>
  <c r="C47" i="1"/>
  <c r="C49" i="1"/>
  <c r="C48" i="1"/>
  <c r="C46" i="1"/>
  <c r="A49" i="1"/>
  <c r="A48" i="1"/>
  <c r="A47" i="1"/>
  <c r="A46" i="1"/>
  <c r="F40" i="1"/>
  <c r="B40" i="1"/>
  <c r="F39" i="1"/>
  <c r="C39" i="1"/>
  <c r="B39" i="1"/>
  <c r="L40" i="1"/>
  <c r="C57" i="1" l="1"/>
  <c r="C58" i="1" s="1"/>
  <c r="I46" i="1"/>
  <c r="I47" i="1" s="1"/>
  <c r="I39" i="1"/>
  <c r="H46" i="1" s="1"/>
  <c r="H47" i="1" s="1"/>
  <c r="J39" i="1"/>
  <c r="D57" i="1" s="1"/>
  <c r="D58" i="1" s="1"/>
  <c r="K39" i="1"/>
  <c r="E57" i="1" s="1"/>
  <c r="E58" i="1" s="1"/>
  <c r="L39" i="1"/>
  <c r="F57" i="1" s="1"/>
  <c r="F58" i="1" s="1"/>
  <c r="H39" i="1"/>
  <c r="B57" i="1" s="1"/>
  <c r="B58" i="1" s="1"/>
  <c r="I16" i="1"/>
  <c r="I15" i="1"/>
  <c r="I14" i="1"/>
  <c r="I13" i="1"/>
  <c r="I12" i="1"/>
  <c r="C5" i="1"/>
  <c r="B11" i="1" s="1"/>
  <c r="C6" i="1"/>
  <c r="A12" i="1" s="1"/>
  <c r="J13" i="1" s="1"/>
  <c r="K46" i="1" l="1"/>
  <c r="K47" i="1" s="1"/>
  <c r="J46" i="1"/>
  <c r="J47" i="1" s="1"/>
  <c r="J12" i="1"/>
  <c r="G46" i="1"/>
  <c r="G47" i="1" s="1"/>
  <c r="B27" i="1" l="1"/>
  <c r="B35" i="1" s="1"/>
  <c r="B26" i="1"/>
  <c r="B34" i="1" s="1"/>
  <c r="B25" i="1"/>
  <c r="B33" i="1" s="1"/>
  <c r="B24" i="1"/>
  <c r="B32" i="1" s="1"/>
  <c r="B23" i="1"/>
  <c r="B31" i="1" s="1"/>
  <c r="H40" i="1" s="1"/>
  <c r="A27" i="1"/>
  <c r="A35" i="1" s="1"/>
  <c r="A26" i="1"/>
  <c r="A34" i="1" s="1"/>
  <c r="C34" i="1" s="1"/>
  <c r="A25" i="1"/>
  <c r="A33" i="1" s="1"/>
  <c r="A24" i="1"/>
  <c r="A32" i="1" s="1"/>
  <c r="A23" i="1"/>
  <c r="A31" i="1" s="1"/>
  <c r="C26" i="1" l="1"/>
  <c r="C25" i="1"/>
  <c r="D25" i="1" s="1"/>
  <c r="C24" i="1"/>
  <c r="C23" i="1"/>
  <c r="D23" i="1" s="1"/>
  <c r="C33" i="1"/>
  <c r="D33" i="1" s="1"/>
  <c r="C32" i="1"/>
  <c r="D32" i="1" s="1"/>
  <c r="C31" i="1"/>
  <c r="C9" i="1"/>
  <c r="A15" i="1" s="1"/>
  <c r="J16" i="1" s="1"/>
  <c r="C8" i="1"/>
  <c r="A14" i="1" s="1"/>
  <c r="J15" i="1" s="1"/>
  <c r="C7" i="1"/>
  <c r="A13" i="1" s="1"/>
  <c r="D24" i="1" l="1"/>
  <c r="E24" i="1" s="1"/>
  <c r="E32" i="1"/>
  <c r="J14" i="1"/>
  <c r="G17" i="1"/>
  <c r="I40" i="1"/>
  <c r="D31" i="1"/>
  <c r="E31" i="1" s="1"/>
  <c r="F31" i="1" s="1"/>
  <c r="E23" i="1" l="1"/>
  <c r="F23" i="1" s="1"/>
  <c r="K40" i="1"/>
  <c r="J40" i="1"/>
</calcChain>
</file>

<file path=xl/sharedStrings.xml><?xml version="1.0" encoding="utf-8"?>
<sst xmlns="http://schemas.openxmlformats.org/spreadsheetml/2006/main" count="93" uniqueCount="59">
  <si>
    <t>x</t>
  </si>
  <si>
    <t>y</t>
  </si>
  <si>
    <t>=</t>
  </si>
  <si>
    <t>p0(x)</t>
  </si>
  <si>
    <t>p1(x)</t>
  </si>
  <si>
    <t>p2(x)</t>
  </si>
  <si>
    <t>p3(x)</t>
  </si>
  <si>
    <t>p4(x)</t>
  </si>
  <si>
    <t>*</t>
  </si>
  <si>
    <t>L4(x)=</t>
  </si>
  <si>
    <t>Значение полинома в точке:</t>
  </si>
  <si>
    <t>L4(x1+x2)=</t>
  </si>
  <si>
    <t>∆yi=yi+1-yi</t>
  </si>
  <si>
    <t>xk</t>
  </si>
  <si>
    <t>yk</t>
  </si>
  <si>
    <t>∆yk</t>
  </si>
  <si>
    <t>∆^2yk</t>
  </si>
  <si>
    <t>∆^3yk</t>
  </si>
  <si>
    <t>∆^4yk</t>
  </si>
  <si>
    <t>∆^kyi=∆^(k-1)yi+1-∆^(k-1)yi</t>
  </si>
  <si>
    <t>Таблица конечных разностей:</t>
  </si>
  <si>
    <t>Таблица разделенных разностей</t>
  </si>
  <si>
    <t>1-ого порядка</t>
  </si>
  <si>
    <t>2-ого порядка</t>
  </si>
  <si>
    <t>3-ого порядка</t>
  </si>
  <si>
    <t>4-ого порядка</t>
  </si>
  <si>
    <t>*x+</t>
  </si>
  <si>
    <t>a1=</t>
  </si>
  <si>
    <t>b1=</t>
  </si>
  <si>
    <t>c1=</t>
  </si>
  <si>
    <t>a2=</t>
  </si>
  <si>
    <t>b2=</t>
  </si>
  <si>
    <t>c2=</t>
  </si>
  <si>
    <t>(x-0,135)*(x-1,336)*(x-2,301)*(x-2,851)</t>
  </si>
  <si>
    <t>(x-0,135)*(x-0,876)*(x-2,301)*(x-2,851)</t>
  </si>
  <si>
    <t>(x-0,135)*(x-0,876)*(x-1,336)*(x-2,851)</t>
  </si>
  <si>
    <t>(x-0,135)*(x-0,876)*(x-1,336)*(x-2,301)</t>
  </si>
  <si>
    <t>(x-0,876)*(x-1,336)*(x-2,301)*(x-2,851)+</t>
  </si>
  <si>
    <t>(x-0,135)*(x-0,876)*(x-2,301)*(x-2,851)+</t>
  </si>
  <si>
    <t>L4(0,876+1,336)=</t>
  </si>
  <si>
    <t>2-й пункт</t>
  </si>
  <si>
    <t>3-й пункт.Полином Ньютона</t>
  </si>
  <si>
    <t>N4(x)=</t>
  </si>
  <si>
    <t>(x-0,135)</t>
  </si>
  <si>
    <t>+</t>
  </si>
  <si>
    <t>(x-0,135)(x-0,876)</t>
  </si>
  <si>
    <t>(x-0,135)(x-0,876)(x-1,336)</t>
  </si>
  <si>
    <t>(x-0,135)(x-0,876)(x-1,336)(x-2,301)</t>
  </si>
  <si>
    <t>4-й пункт.Линейный сплайн</t>
  </si>
  <si>
    <t>0,135&lt;=x&lt;=0,876</t>
  </si>
  <si>
    <t>0,876&lt;=x&lt;=1,336</t>
  </si>
  <si>
    <t>1,336&lt;=x&lt;=2,301</t>
  </si>
  <si>
    <t>2,301&lt;=x&lt;=2,851</t>
  </si>
  <si>
    <t>4-й пункт.Квадратичный сплайн</t>
  </si>
  <si>
    <t>1-й пункт.Полином Лагранжа</t>
  </si>
  <si>
    <t>Ронгинский Фёдор.Вариант 15</t>
  </si>
  <si>
    <t>*x^2</t>
  </si>
  <si>
    <r>
      <t>x</t>
    </r>
    <r>
      <rPr>
        <sz val="11"/>
        <color theme="1"/>
        <rFont val="Calibri"/>
        <family val="2"/>
        <charset val="204"/>
      </rPr>
      <t>ϵ[0.135;1.336]</t>
    </r>
  </si>
  <si>
    <t>xϵ[1.336;2.851]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</si>
</sst>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1" xfId="0" applyFont="1" applyBorder="1"/>
    <xf numFmtId="0" fontId="1" fillId="0" borderId="10" xfId="0" applyFon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0" fontId="1" fillId="0" borderId="2" xfId="0" applyFont="1" applyBorder="1"/>
    <xf numFmtId="0" fontId="1" fillId="0" borderId="1" xfId="0" applyFont="1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en-US"/>
              <a:t> </a:t>
            </a:r>
            <a:r>
              <a:rPr lang="ru-RU"/>
              <a:t>полинома</a:t>
            </a:r>
            <a:r>
              <a:rPr lang="ru-RU" baseline="0"/>
              <a:t> Лагранжа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Полином Лагранжа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Лист1!$I$12:$I$16</c:f>
              <c:numCache>
                <c:formatCode>General</c:formatCode>
                <c:ptCount val="5"/>
                <c:pt idx="0">
                  <c:v>0.13500000000000001</c:v>
                </c:pt>
                <c:pt idx="1">
                  <c:v>0.876</c:v>
                </c:pt>
                <c:pt idx="2">
                  <c:v>1.3360000000000001</c:v>
                </c:pt>
                <c:pt idx="3">
                  <c:v>2.3010000000000002</c:v>
                </c:pt>
                <c:pt idx="4">
                  <c:v>2.851</c:v>
                </c:pt>
              </c:numCache>
            </c:numRef>
          </c:xVal>
          <c:yVal>
            <c:numRef>
              <c:f>Лист1!$J$12:$J$16</c:f>
              <c:numCache>
                <c:formatCode>General</c:formatCode>
                <c:ptCount val="5"/>
                <c:pt idx="0">
                  <c:v>2.3819999999999997</c:v>
                </c:pt>
                <c:pt idx="1">
                  <c:v>-0.21199999999999999</c:v>
                </c:pt>
                <c:pt idx="2">
                  <c:v>-1.3050000000000002</c:v>
                </c:pt>
                <c:pt idx="3">
                  <c:v>-3.1839999999999997</c:v>
                </c:pt>
                <c:pt idx="4">
                  <c:v>-4.3650000000000002</c:v>
                </c:pt>
              </c:numCache>
            </c:numRef>
          </c:yVal>
          <c:smooth val="1"/>
        </c:ser>
        <c:ser>
          <c:idx val="2"/>
          <c:order val="2"/>
          <c:tx>
            <c:v>Линейный сплайн</c:v>
          </c:tx>
          <c:spPr>
            <a:ln w="15875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ysDot"/>
              </a:ln>
              <a:effectLst/>
            </c:spPr>
          </c:marker>
          <c:xVal>
            <c:numRef>
              <c:f>Лист1!$G$46:$K$46</c:f>
              <c:numCache>
                <c:formatCode>General</c:formatCode>
                <c:ptCount val="5"/>
                <c:pt idx="0">
                  <c:v>0.13500000000000001</c:v>
                </c:pt>
                <c:pt idx="1">
                  <c:v>0.876</c:v>
                </c:pt>
                <c:pt idx="2">
                  <c:v>1.3360000000000001</c:v>
                </c:pt>
                <c:pt idx="3">
                  <c:v>2.3010000000000002</c:v>
                </c:pt>
                <c:pt idx="4">
                  <c:v>2.851</c:v>
                </c:pt>
              </c:numCache>
            </c:numRef>
          </c:xVal>
          <c:yVal>
            <c:numRef>
              <c:f>Лист1!$G$47:$K$47</c:f>
              <c:numCache>
                <c:formatCode>General</c:formatCode>
                <c:ptCount val="5"/>
                <c:pt idx="0">
                  <c:v>2.3820000000000001</c:v>
                </c:pt>
                <c:pt idx="1">
                  <c:v>-0.21200000000000019</c:v>
                </c:pt>
                <c:pt idx="2">
                  <c:v>-1.3050000000000002</c:v>
                </c:pt>
                <c:pt idx="3">
                  <c:v>-3.1840000000000011</c:v>
                </c:pt>
                <c:pt idx="4">
                  <c:v>-4.3650000000000002</c:v>
                </c:pt>
              </c:numCache>
            </c:numRef>
          </c:yVal>
          <c:smooth val="1"/>
        </c:ser>
        <c:ser>
          <c:idx val="3"/>
          <c:order val="3"/>
          <c:tx>
            <c:v>Квадратичный сплайн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Лист1!$B$57:$F$57</c:f>
              <c:numCache>
                <c:formatCode>General</c:formatCode>
                <c:ptCount val="5"/>
                <c:pt idx="0">
                  <c:v>0.13500000000000001</c:v>
                </c:pt>
                <c:pt idx="1">
                  <c:v>0.876</c:v>
                </c:pt>
                <c:pt idx="2">
                  <c:v>1.3360000000000001</c:v>
                </c:pt>
                <c:pt idx="3">
                  <c:v>2.3010000000000002</c:v>
                </c:pt>
                <c:pt idx="4">
                  <c:v>2.851</c:v>
                </c:pt>
              </c:numCache>
            </c:numRef>
          </c:xVal>
          <c:yVal>
            <c:numRef>
              <c:f>Лист1!$B$58:$F$58</c:f>
              <c:numCache>
                <c:formatCode>General</c:formatCode>
                <c:ptCount val="5"/>
                <c:pt idx="0">
                  <c:v>2.3822104660710886</c:v>
                </c:pt>
                <c:pt idx="1">
                  <c:v>-0.21164828781009204</c:v>
                </c:pt>
                <c:pt idx="2">
                  <c:v>-1.3049860823616126</c:v>
                </c:pt>
                <c:pt idx="3">
                  <c:v>-3.1839466044450324</c:v>
                </c:pt>
                <c:pt idx="4">
                  <c:v>-4.3663651329729936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997344"/>
        <c:axId val="42699812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Лист1!$H$39:$L$39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0.13500000000000001</c:v>
                      </c:pt>
                      <c:pt idx="1">
                        <c:v>0.876</c:v>
                      </c:pt>
                      <c:pt idx="2">
                        <c:v>1.3360000000000001</c:v>
                      </c:pt>
                      <c:pt idx="3">
                        <c:v>2.3010000000000002</c:v>
                      </c:pt>
                      <c:pt idx="4">
                        <c:v>2.851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Лист1!$H$40:$L$40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2.3820000000000001</c:v>
                      </c:pt>
                      <c:pt idx="1">
                        <c:v>-0.21200000000000019</c:v>
                      </c:pt>
                      <c:pt idx="2">
                        <c:v>-1.3049999999999997</c:v>
                      </c:pt>
                      <c:pt idx="3">
                        <c:v>-3.1840000000000011</c:v>
                      </c:pt>
                      <c:pt idx="4">
                        <c:v>-4.2665412763044532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42699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6998128"/>
        <c:crosses val="autoZero"/>
        <c:crossBetween val="midCat"/>
      </c:valAx>
      <c:valAx>
        <c:axId val="42699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6997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Полином</a:t>
            </a:r>
            <a:r>
              <a:rPr lang="ru-RU" baseline="0"/>
              <a:t> Лагранжа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Лист1!$I$12:$I$16</c:f>
              <c:numCache>
                <c:formatCode>General</c:formatCode>
                <c:ptCount val="5"/>
                <c:pt idx="0">
                  <c:v>0.13500000000000001</c:v>
                </c:pt>
                <c:pt idx="1">
                  <c:v>0.876</c:v>
                </c:pt>
                <c:pt idx="2">
                  <c:v>1.3360000000000001</c:v>
                </c:pt>
                <c:pt idx="3">
                  <c:v>2.3010000000000002</c:v>
                </c:pt>
                <c:pt idx="4">
                  <c:v>2.851</c:v>
                </c:pt>
              </c:numCache>
            </c:numRef>
          </c:xVal>
          <c:yVal>
            <c:numRef>
              <c:f>Лист1!$J$12:$J$16</c:f>
              <c:numCache>
                <c:formatCode>General</c:formatCode>
                <c:ptCount val="5"/>
                <c:pt idx="0">
                  <c:v>2.3819999999999997</c:v>
                </c:pt>
                <c:pt idx="1">
                  <c:v>-0.21199999999999999</c:v>
                </c:pt>
                <c:pt idx="2">
                  <c:v>-1.3050000000000002</c:v>
                </c:pt>
                <c:pt idx="3">
                  <c:v>-3.1839999999999997</c:v>
                </c:pt>
                <c:pt idx="4">
                  <c:v>-4.3650000000000002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76512"/>
        <c:axId val="32278864"/>
      </c:scatterChart>
      <c:valAx>
        <c:axId val="3227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278864"/>
        <c:crosses val="autoZero"/>
        <c:crossBetween val="midCat"/>
      </c:valAx>
      <c:valAx>
        <c:axId val="3227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27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Полином</a:t>
            </a:r>
            <a:r>
              <a:rPr lang="ru-RU" baseline="0"/>
              <a:t> Ньютона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Лист1!$H$39:$L$39</c:f>
              <c:numCache>
                <c:formatCode>General</c:formatCode>
                <c:ptCount val="5"/>
                <c:pt idx="0">
                  <c:v>0.13500000000000001</c:v>
                </c:pt>
                <c:pt idx="1">
                  <c:v>0.876</c:v>
                </c:pt>
                <c:pt idx="2">
                  <c:v>1.3360000000000001</c:v>
                </c:pt>
                <c:pt idx="3">
                  <c:v>2.3010000000000002</c:v>
                </c:pt>
                <c:pt idx="4">
                  <c:v>2.851</c:v>
                </c:pt>
              </c:numCache>
            </c:numRef>
          </c:xVal>
          <c:yVal>
            <c:numRef>
              <c:f>Лист1!$H$40:$L$40</c:f>
              <c:numCache>
                <c:formatCode>General</c:formatCode>
                <c:ptCount val="5"/>
                <c:pt idx="0">
                  <c:v>2.3820000000000001</c:v>
                </c:pt>
                <c:pt idx="1">
                  <c:v>-0.21200000000000019</c:v>
                </c:pt>
                <c:pt idx="2">
                  <c:v>-1.3049999999999997</c:v>
                </c:pt>
                <c:pt idx="3">
                  <c:v>-3.1840000000000011</c:v>
                </c:pt>
                <c:pt idx="4">
                  <c:v>-4.2665412763044532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245520"/>
        <c:axId val="531248656"/>
      </c:scatterChart>
      <c:valAx>
        <c:axId val="53124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1248656"/>
        <c:crosses val="autoZero"/>
        <c:crossBetween val="midCat"/>
      </c:valAx>
      <c:valAx>
        <c:axId val="53124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124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Линейный</a:t>
            </a:r>
            <a:r>
              <a:rPr lang="ru-RU" baseline="0"/>
              <a:t> сплайн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Лист1!$G$46:$K$46</c:f>
              <c:numCache>
                <c:formatCode>General</c:formatCode>
                <c:ptCount val="5"/>
                <c:pt idx="0">
                  <c:v>0.13500000000000001</c:v>
                </c:pt>
                <c:pt idx="1">
                  <c:v>0.876</c:v>
                </c:pt>
                <c:pt idx="2">
                  <c:v>1.3360000000000001</c:v>
                </c:pt>
                <c:pt idx="3">
                  <c:v>2.3010000000000002</c:v>
                </c:pt>
                <c:pt idx="4">
                  <c:v>2.851</c:v>
                </c:pt>
              </c:numCache>
            </c:numRef>
          </c:xVal>
          <c:yVal>
            <c:numRef>
              <c:f>Лист1!$G$47:$K$47</c:f>
              <c:numCache>
                <c:formatCode>General</c:formatCode>
                <c:ptCount val="5"/>
                <c:pt idx="0">
                  <c:v>2.3820000000000001</c:v>
                </c:pt>
                <c:pt idx="1">
                  <c:v>-0.21200000000000019</c:v>
                </c:pt>
                <c:pt idx="2">
                  <c:v>-1.3050000000000002</c:v>
                </c:pt>
                <c:pt idx="3">
                  <c:v>-3.1840000000000011</c:v>
                </c:pt>
                <c:pt idx="4">
                  <c:v>-4.3650000000000002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386440"/>
        <c:axId val="526385656"/>
      </c:scatterChart>
      <c:valAx>
        <c:axId val="526386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6385656"/>
        <c:crosses val="autoZero"/>
        <c:crossBetween val="midCat"/>
      </c:valAx>
      <c:valAx>
        <c:axId val="52638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6386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Квадратичный</a:t>
            </a:r>
            <a:r>
              <a:rPr lang="ru-RU" baseline="0"/>
              <a:t> сплайн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Лист1!$B$57:$F$57</c:f>
              <c:numCache>
                <c:formatCode>General</c:formatCode>
                <c:ptCount val="5"/>
                <c:pt idx="0">
                  <c:v>0.13500000000000001</c:v>
                </c:pt>
                <c:pt idx="1">
                  <c:v>0.876</c:v>
                </c:pt>
                <c:pt idx="2">
                  <c:v>1.3360000000000001</c:v>
                </c:pt>
                <c:pt idx="3">
                  <c:v>2.3010000000000002</c:v>
                </c:pt>
                <c:pt idx="4">
                  <c:v>2.851</c:v>
                </c:pt>
              </c:numCache>
            </c:numRef>
          </c:xVal>
          <c:yVal>
            <c:numRef>
              <c:f>Лист1!$B$58:$F$58</c:f>
              <c:numCache>
                <c:formatCode>General</c:formatCode>
                <c:ptCount val="5"/>
                <c:pt idx="0">
                  <c:v>2.3822104660710886</c:v>
                </c:pt>
                <c:pt idx="1">
                  <c:v>-0.21164828781009204</c:v>
                </c:pt>
                <c:pt idx="2">
                  <c:v>-1.3049860823616126</c:v>
                </c:pt>
                <c:pt idx="3">
                  <c:v>-3.1839466044450324</c:v>
                </c:pt>
                <c:pt idx="4">
                  <c:v>-4.3663651329729936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27712"/>
        <c:axId val="114526928"/>
      </c:scatterChart>
      <c:valAx>
        <c:axId val="11452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526928"/>
        <c:crosses val="autoZero"/>
        <c:crossBetween val="midCat"/>
      </c:valAx>
      <c:valAx>
        <c:axId val="11452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52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228599</xdr:colOff>
      <xdr:row>20</xdr:row>
      <xdr:rowOff>166687</xdr:rowOff>
    </xdr:from>
    <xdr:to>
      <xdr:col>14</xdr:col>
      <xdr:colOff>581024</xdr:colOff>
      <xdr:row>35</xdr:row>
      <xdr:rowOff>52387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180975</xdr:colOff>
      <xdr:row>5</xdr:row>
      <xdr:rowOff>4762</xdr:rowOff>
    </xdr:from>
    <xdr:to>
      <xdr:col>22</xdr:col>
      <xdr:colOff>485775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180975</xdr:colOff>
      <xdr:row>19</xdr:row>
      <xdr:rowOff>157162</xdr:rowOff>
    </xdr:from>
    <xdr:to>
      <xdr:col>22</xdr:col>
      <xdr:colOff>485775</xdr:colOff>
      <xdr:row>34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200025</xdr:colOff>
      <xdr:row>34</xdr:row>
      <xdr:rowOff>147637</xdr:rowOff>
    </xdr:from>
    <xdr:to>
      <xdr:col>22</xdr:col>
      <xdr:colOff>504825</xdr:colOff>
      <xdr:row>49</xdr:row>
      <xdr:rowOff>33337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200025</xdr:colOff>
      <xdr:row>49</xdr:row>
      <xdr:rowOff>109537</xdr:rowOff>
    </xdr:from>
    <xdr:to>
      <xdr:col>22</xdr:col>
      <xdr:colOff>504825</xdr:colOff>
      <xdr:row>63</xdr:row>
      <xdr:rowOff>185737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abSelected="1" topLeftCell="A40" workbookViewId="0">
      <selection activeCell="F64" sqref="F64"/>
    </sheetView>
  </sheetViews>
  <sheetFormatPr defaultRowHeight="15" x14ac:dyDescent="0.25"/>
  <cols>
    <col min="1" max="1" width="22.140625" customWidth="1"/>
    <col min="2" max="2" width="11.5703125" customWidth="1"/>
    <col min="3" max="3" width="15" customWidth="1"/>
    <col min="4" max="4" width="15.42578125" customWidth="1"/>
    <col min="5" max="5" width="16" customWidth="1"/>
    <col min="6" max="6" width="14" customWidth="1"/>
  </cols>
  <sheetData>
    <row r="1" spans="1:10" x14ac:dyDescent="0.25">
      <c r="A1" s="19" t="s">
        <v>55</v>
      </c>
      <c r="B1" s="17"/>
      <c r="E1" s="19" t="s">
        <v>54</v>
      </c>
      <c r="F1" s="17"/>
    </row>
    <row r="2" spans="1:10" x14ac:dyDescent="0.25">
      <c r="A2" s="1" t="s">
        <v>0</v>
      </c>
      <c r="B2" s="1">
        <v>0.13500000000000001</v>
      </c>
      <c r="C2" s="1">
        <v>0.876</v>
      </c>
      <c r="D2" s="1">
        <v>1.3360000000000001</v>
      </c>
      <c r="E2" s="1">
        <v>2.3010000000000002</v>
      </c>
      <c r="F2" s="1">
        <v>2.851</v>
      </c>
    </row>
    <row r="3" spans="1:10" x14ac:dyDescent="0.25">
      <c r="A3" s="1" t="s">
        <v>1</v>
      </c>
      <c r="B3" s="1">
        <v>2.3820000000000001</v>
      </c>
      <c r="C3" s="1">
        <v>-0.21199999999999999</v>
      </c>
      <c r="D3" s="1">
        <v>-1.3049999999999999</v>
      </c>
      <c r="E3" s="1">
        <v>-3.1840000000000002</v>
      </c>
      <c r="F3" s="1">
        <v>-4.3650000000000002</v>
      </c>
    </row>
    <row r="5" spans="1:10" x14ac:dyDescent="0.25">
      <c r="A5" s="1" t="s">
        <v>3</v>
      </c>
      <c r="B5" s="2" t="s">
        <v>2</v>
      </c>
      <c r="C5" s="1">
        <f>1/((B2-C2)*(B2-D2)*(B2-E2)*(B2-F2))</f>
        <v>0.19100756437024205</v>
      </c>
      <c r="D5" s="2" t="s">
        <v>8</v>
      </c>
      <c r="E5" s="1" t="s">
        <v>33</v>
      </c>
      <c r="F5" s="1"/>
      <c r="G5" s="1"/>
    </row>
    <row r="6" spans="1:10" x14ac:dyDescent="0.25">
      <c r="A6" s="1" t="s">
        <v>4</v>
      </c>
      <c r="B6" s="2" t="s">
        <v>2</v>
      </c>
      <c r="C6" s="1">
        <f>1/((C2-B2)*(C2-D2)*(C2-E2)*(C2-F2))</f>
        <v>-1.0424182257757735</v>
      </c>
      <c r="D6" s="2" t="s">
        <v>8</v>
      </c>
      <c r="E6" s="1" t="s">
        <v>33</v>
      </c>
      <c r="F6" s="1"/>
      <c r="G6" s="1"/>
    </row>
    <row r="7" spans="1:10" x14ac:dyDescent="0.25">
      <c r="A7" s="1" t="s">
        <v>5</v>
      </c>
      <c r="B7" s="2" t="s">
        <v>2</v>
      </c>
      <c r="C7" s="1">
        <f>1/((D2-B2)*(D2-C2)*(D2-E2)*(D2-F2))</f>
        <v>1.2381099526782797</v>
      </c>
      <c r="D7" s="2" t="s">
        <v>8</v>
      </c>
      <c r="E7" s="1" t="s">
        <v>34</v>
      </c>
      <c r="F7" s="1"/>
      <c r="G7" s="1"/>
    </row>
    <row r="8" spans="1:10" x14ac:dyDescent="0.25">
      <c r="A8" s="1" t="s">
        <v>6</v>
      </c>
      <c r="B8" s="2" t="s">
        <v>2</v>
      </c>
      <c r="C8" s="1">
        <f>1/((E2-B2)*(E2-C2)*(E2-D2)*(E2-F2))</f>
        <v>-0.61043114041821533</v>
      </c>
      <c r="D8" s="2" t="s">
        <v>8</v>
      </c>
      <c r="E8" s="1" t="s">
        <v>35</v>
      </c>
      <c r="F8" s="1"/>
      <c r="G8" s="1"/>
    </row>
    <row r="9" spans="1:10" x14ac:dyDescent="0.25">
      <c r="A9" s="1" t="s">
        <v>7</v>
      </c>
      <c r="B9" s="2" t="s">
        <v>2</v>
      </c>
      <c r="C9" s="1">
        <f>1/((F2-B2)*(F2-C2)*(F2-D2)*(F2-E2))</f>
        <v>0.22373184914546718</v>
      </c>
      <c r="D9" s="2" t="s">
        <v>8</v>
      </c>
      <c r="E9" s="1" t="s">
        <v>36</v>
      </c>
      <c r="F9" s="1"/>
      <c r="G9" s="1"/>
    </row>
    <row r="11" spans="1:10" x14ac:dyDescent="0.25">
      <c r="A11" s="3" t="s">
        <v>9</v>
      </c>
      <c r="B11" s="4">
        <f>C5*B3</f>
        <v>0.45498001832991658</v>
      </c>
      <c r="C11" s="5" t="s">
        <v>8</v>
      </c>
      <c r="D11" s="4" t="s">
        <v>37</v>
      </c>
      <c r="E11" s="4"/>
      <c r="F11" s="6"/>
      <c r="I11" s="1" t="s">
        <v>0</v>
      </c>
      <c r="J11" s="1" t="s">
        <v>1</v>
      </c>
    </row>
    <row r="12" spans="1:10" x14ac:dyDescent="0.25">
      <c r="A12" s="7">
        <f>C6*C3</f>
        <v>0.22099266386446398</v>
      </c>
      <c r="B12" s="8" t="s">
        <v>8</v>
      </c>
      <c r="C12" s="9" t="s">
        <v>33</v>
      </c>
      <c r="D12" s="9"/>
      <c r="E12" s="9"/>
      <c r="F12" s="10"/>
      <c r="I12" s="1">
        <f>B2</f>
        <v>0.13500000000000001</v>
      </c>
      <c r="J12" s="1">
        <f>$B$11*($I12-$C$2)*($I12-$D$2)*($I12-$E$2)*($I12-$F$2)</f>
        <v>2.3819999999999997</v>
      </c>
    </row>
    <row r="13" spans="1:10" x14ac:dyDescent="0.25">
      <c r="A13" s="7">
        <f>D3*C7</f>
        <v>-1.6157334882451551</v>
      </c>
      <c r="B13" s="8" t="s">
        <v>8</v>
      </c>
      <c r="C13" s="9" t="s">
        <v>38</v>
      </c>
      <c r="D13" s="9"/>
      <c r="E13" s="9"/>
      <c r="F13" s="10"/>
      <c r="I13" s="1">
        <f>C2</f>
        <v>0.876</v>
      </c>
      <c r="J13" s="1">
        <f>$A$12*($I13-$B$2)*($I13-$D$2)*($I13-$E$2)*($I13-$F$2)</f>
        <v>-0.21199999999999999</v>
      </c>
    </row>
    <row r="14" spans="1:10" x14ac:dyDescent="0.25">
      <c r="A14" s="7">
        <f>E3*C8</f>
        <v>1.9436127510915977</v>
      </c>
      <c r="B14" s="8" t="s">
        <v>8</v>
      </c>
      <c r="C14" s="9" t="s">
        <v>35</v>
      </c>
      <c r="D14" s="9"/>
      <c r="E14" s="9"/>
      <c r="F14" s="10"/>
      <c r="I14" s="1">
        <f>D2</f>
        <v>1.3360000000000001</v>
      </c>
      <c r="J14" s="1">
        <f>$A$13*($I14-$B$2)*($I14-$C$2)*($I14-$E$2)*($I14-$F$2)</f>
        <v>-1.3050000000000002</v>
      </c>
    </row>
    <row r="15" spans="1:10" x14ac:dyDescent="0.25">
      <c r="A15" s="11">
        <f>F3*C9</f>
        <v>-0.97658952151996425</v>
      </c>
      <c r="B15" s="12" t="s">
        <v>8</v>
      </c>
      <c r="C15" s="13" t="s">
        <v>36</v>
      </c>
      <c r="D15" s="13"/>
      <c r="E15" s="13"/>
      <c r="F15" s="14"/>
      <c r="I15" s="1">
        <f>E2</f>
        <v>2.3010000000000002</v>
      </c>
      <c r="J15" s="1">
        <f>$A$14*($I15-$B$2)*($I15-$C$2)*($I15-$D$2)*($I15-$F$2)</f>
        <v>-3.1839999999999997</v>
      </c>
    </row>
    <row r="16" spans="1:10" x14ac:dyDescent="0.25">
      <c r="I16" s="1">
        <f>F2</f>
        <v>2.851</v>
      </c>
      <c r="J16" s="1">
        <f>$A$15*($I16-$B$2)*($I16-$C$2)*($I16-$D$2)*($I16-$E$2)</f>
        <v>-4.3650000000000002</v>
      </c>
    </row>
    <row r="17" spans="1:7" x14ac:dyDescent="0.25">
      <c r="A17" s="15" t="s">
        <v>10</v>
      </c>
      <c r="B17" s="16"/>
      <c r="C17" s="16"/>
      <c r="D17" s="16" t="s">
        <v>11</v>
      </c>
      <c r="E17" s="16" t="s">
        <v>39</v>
      </c>
      <c r="F17" s="16"/>
      <c r="G17" s="17">
        <f>B11*((C2+D2)-C2)*((C2+D2)-D2)*((C2+D2)-E2)*((C2+D2)*F2)+A12*((C2+D2)-B2)*((C2+D2)-D2)*((C2+D2)-E2)*((C2+D2)-F2)+A13*((C2+D2)-B2)*((C2+D2)-C2)*((C2+D2)-E2)*((C2+D2)-F2)+A14*((C2+D2)-B2)*((C2+D2)-C2)*((C2+D2)-D2)*((C2+D2)-F2)+A15*((C2+D2)-B2)*((C2+D2)-C2)*((C2+D2)-D2)*((C2+D2)-E2)</f>
        <v>-3.3386631941987348</v>
      </c>
    </row>
    <row r="18" spans="1:7" x14ac:dyDescent="0.25">
      <c r="A18" s="27" t="s">
        <v>40</v>
      </c>
    </row>
    <row r="19" spans="1:7" x14ac:dyDescent="0.25">
      <c r="A19" s="15" t="s">
        <v>20</v>
      </c>
      <c r="B19" s="17"/>
    </row>
    <row r="20" spans="1:7" x14ac:dyDescent="0.25">
      <c r="A20" s="18" t="s">
        <v>12</v>
      </c>
      <c r="B20" s="16" t="s">
        <v>19</v>
      </c>
      <c r="C20" s="17"/>
    </row>
    <row r="22" spans="1:7" x14ac:dyDescent="0.25">
      <c r="A22" s="1" t="s">
        <v>13</v>
      </c>
      <c r="B22" s="1" t="s">
        <v>14</v>
      </c>
      <c r="C22" s="1" t="s">
        <v>15</v>
      </c>
      <c r="D22" s="1" t="s">
        <v>16</v>
      </c>
      <c r="E22" s="1" t="s">
        <v>17</v>
      </c>
      <c r="F22" s="1" t="s">
        <v>18</v>
      </c>
    </row>
    <row r="23" spans="1:7" x14ac:dyDescent="0.25">
      <c r="A23" s="1">
        <f>B2</f>
        <v>0.13500000000000001</v>
      </c>
      <c r="B23" s="1">
        <f>B3</f>
        <v>2.3820000000000001</v>
      </c>
      <c r="C23" s="1">
        <f>$B24-$B23</f>
        <v>-2.5940000000000003</v>
      </c>
      <c r="D23" s="1">
        <f>$C24-$C23</f>
        <v>1.5010000000000003</v>
      </c>
      <c r="E23" s="1">
        <f>$D24-$D23</f>
        <v>-2.2870000000000008</v>
      </c>
      <c r="F23" s="1">
        <f>$E24-$E23</f>
        <v>3.7710000000000012</v>
      </c>
    </row>
    <row r="24" spans="1:7" x14ac:dyDescent="0.25">
      <c r="A24" s="1">
        <f>C2</f>
        <v>0.876</v>
      </c>
      <c r="B24" s="1">
        <f>C3</f>
        <v>-0.21199999999999999</v>
      </c>
      <c r="C24" s="1">
        <f>$B25-$B24</f>
        <v>-1.093</v>
      </c>
      <c r="D24" s="1">
        <f>$C25-$C24</f>
        <v>-0.78600000000000025</v>
      </c>
      <c r="E24" s="1">
        <f>$D25-$D24</f>
        <v>1.4840000000000004</v>
      </c>
      <c r="F24" s="1"/>
    </row>
    <row r="25" spans="1:7" x14ac:dyDescent="0.25">
      <c r="A25" s="1">
        <f>D2</f>
        <v>1.3360000000000001</v>
      </c>
      <c r="B25" s="1">
        <f>D3</f>
        <v>-1.3049999999999999</v>
      </c>
      <c r="C25" s="1">
        <f>$B26-$B25</f>
        <v>-1.8790000000000002</v>
      </c>
      <c r="D25" s="1">
        <f>$C26-$C25</f>
        <v>0.69800000000000018</v>
      </c>
      <c r="E25" s="1"/>
      <c r="F25" s="1"/>
    </row>
    <row r="26" spans="1:7" x14ac:dyDescent="0.25">
      <c r="A26" s="1">
        <f>E2</f>
        <v>2.3010000000000002</v>
      </c>
      <c r="B26" s="1">
        <f>E3</f>
        <v>-3.1840000000000002</v>
      </c>
      <c r="C26" s="1">
        <f>$B27-$B26</f>
        <v>-1.181</v>
      </c>
      <c r="D26" s="1"/>
      <c r="E26" s="1"/>
      <c r="F26" s="1"/>
    </row>
    <row r="27" spans="1:7" x14ac:dyDescent="0.25">
      <c r="A27" s="1">
        <f>F2</f>
        <v>2.851</v>
      </c>
      <c r="B27" s="1">
        <f>F3</f>
        <v>-4.3650000000000002</v>
      </c>
      <c r="C27" s="1"/>
      <c r="D27" s="1"/>
      <c r="E27" s="1"/>
      <c r="F27" s="1"/>
    </row>
    <row r="29" spans="1:7" x14ac:dyDescent="0.25">
      <c r="A29" s="3" t="s">
        <v>21</v>
      </c>
      <c r="B29" s="6"/>
    </row>
    <row r="30" spans="1:7" x14ac:dyDescent="0.25">
      <c r="A30" s="1" t="s">
        <v>13</v>
      </c>
      <c r="B30" s="1" t="s">
        <v>14</v>
      </c>
      <c r="C30" s="1" t="s">
        <v>22</v>
      </c>
      <c r="D30" s="1" t="s">
        <v>23</v>
      </c>
      <c r="E30" s="1" t="s">
        <v>24</v>
      </c>
      <c r="F30" s="1" t="s">
        <v>25</v>
      </c>
    </row>
    <row r="31" spans="1:7" x14ac:dyDescent="0.25">
      <c r="A31" s="1">
        <f>A23</f>
        <v>0.13500000000000001</v>
      </c>
      <c r="B31" s="1">
        <f>B23</f>
        <v>2.3820000000000001</v>
      </c>
      <c r="C31" s="1">
        <f>($B32-$B31)/($A32-$A31)</f>
        <v>-3.500674763832659</v>
      </c>
      <c r="D31" s="1">
        <f>($C32-$C31)/($A33-$A31)</f>
        <v>0.93637619259860139</v>
      </c>
      <c r="E31" s="1">
        <f>($D32-$D31)/($A34-$A31)</f>
        <v>-0.29333701932533923</v>
      </c>
      <c r="F31" s="1">
        <f>($E32-$E31)/($A35-$A31)</f>
        <v>4.9290775837766934E-2</v>
      </c>
    </row>
    <row r="32" spans="1:7" x14ac:dyDescent="0.25">
      <c r="A32" s="1">
        <f>A24</f>
        <v>0.876</v>
      </c>
      <c r="B32" s="1">
        <f t="shared" ref="B32:B35" si="0">B24</f>
        <v>-0.21199999999999999</v>
      </c>
      <c r="C32" s="1">
        <f>($B33-$B32)/($A33-$A32)</f>
        <v>-2.3760869565217386</v>
      </c>
      <c r="D32" s="1">
        <f>($C33-$C32)/($A34-$A32)</f>
        <v>0.30100820873991652</v>
      </c>
      <c r="E32" s="1">
        <f>($D33-$D32)/($A35-$A31)</f>
        <v>-0.15946327214996422</v>
      </c>
      <c r="F32" s="1"/>
    </row>
    <row r="33" spans="1:12" x14ac:dyDescent="0.25">
      <c r="A33" s="1">
        <f t="shared" ref="A33:A35" si="1">A25</f>
        <v>1.3360000000000001</v>
      </c>
      <c r="B33" s="1">
        <f t="shared" si="0"/>
        <v>-1.3049999999999999</v>
      </c>
      <c r="C33" s="1">
        <f>($B34-$B33)/($A34-$A33)</f>
        <v>-1.9471502590673575</v>
      </c>
      <c r="D33" s="1">
        <f>($C34-$C33)/($A35-$A33)</f>
        <v>-0.13209403841938641</v>
      </c>
      <c r="E33" s="1"/>
      <c r="F33" s="1"/>
    </row>
    <row r="34" spans="1:12" x14ac:dyDescent="0.25">
      <c r="A34" s="1">
        <f t="shared" si="1"/>
        <v>2.3010000000000002</v>
      </c>
      <c r="B34" s="1">
        <f t="shared" si="0"/>
        <v>-3.1840000000000002</v>
      </c>
      <c r="C34" s="1">
        <f>($B35-$B34)/($A35-$A34)</f>
        <v>-2.1472727272727279</v>
      </c>
      <c r="D34" s="1"/>
      <c r="E34" s="1"/>
      <c r="F34" s="1"/>
    </row>
    <row r="35" spans="1:12" x14ac:dyDescent="0.25">
      <c r="A35" s="1">
        <f t="shared" si="1"/>
        <v>2.851</v>
      </c>
      <c r="B35" s="1">
        <f t="shared" si="0"/>
        <v>-4.3650000000000002</v>
      </c>
      <c r="C35" s="1"/>
      <c r="D35" s="1"/>
      <c r="E35" s="1"/>
      <c r="F35" s="1"/>
    </row>
    <row r="37" spans="1:12" x14ac:dyDescent="0.25">
      <c r="A37" s="19" t="s">
        <v>41</v>
      </c>
      <c r="B37" s="17"/>
    </row>
    <row r="39" spans="1:12" x14ac:dyDescent="0.25">
      <c r="A39" s="3" t="s">
        <v>42</v>
      </c>
      <c r="B39" s="4">
        <f>B31</f>
        <v>2.3820000000000001</v>
      </c>
      <c r="C39" s="4">
        <f>C31</f>
        <v>-3.500674763832659</v>
      </c>
      <c r="D39" s="4" t="s">
        <v>43</v>
      </c>
      <c r="E39" s="4" t="s">
        <v>44</v>
      </c>
      <c r="F39" s="6">
        <f>D31</f>
        <v>0.93637619259860139</v>
      </c>
      <c r="G39" s="17" t="s">
        <v>0</v>
      </c>
      <c r="H39" s="1">
        <f>B2</f>
        <v>0.13500000000000001</v>
      </c>
      <c r="I39" s="1">
        <f t="shared" ref="I39:L39" si="2">C2</f>
        <v>0.876</v>
      </c>
      <c r="J39" s="1">
        <f t="shared" si="2"/>
        <v>1.3360000000000001</v>
      </c>
      <c r="K39" s="1">
        <f t="shared" si="2"/>
        <v>2.3010000000000002</v>
      </c>
      <c r="L39" s="1">
        <f t="shared" si="2"/>
        <v>2.851</v>
      </c>
    </row>
    <row r="40" spans="1:12" x14ac:dyDescent="0.25">
      <c r="A40" s="7" t="s">
        <v>45</v>
      </c>
      <c r="B40" s="9">
        <f>E31</f>
        <v>-0.29333701932533923</v>
      </c>
      <c r="C40" s="9" t="s">
        <v>46</v>
      </c>
      <c r="D40" s="9"/>
      <c r="E40" s="9" t="s">
        <v>44</v>
      </c>
      <c r="F40" s="10">
        <f>F31</f>
        <v>4.9290775837766934E-2</v>
      </c>
      <c r="G40" s="17" t="s">
        <v>1</v>
      </c>
      <c r="H40" s="1">
        <f>$B$31</f>
        <v>2.3820000000000001</v>
      </c>
      <c r="I40" s="1">
        <f>$B$31+($C$31*($I39-$A$31))</f>
        <v>-0.21200000000000019</v>
      </c>
      <c r="J40" s="1">
        <f>$B$31+($C$31*($J39-$A$31))+($D$31*($J39-$A$31)*($J39-$A$32))</f>
        <v>-1.3049999999999997</v>
      </c>
      <c r="K40" s="1">
        <f>$B$31+($C$31*($K39-$A$31))+($D$31*($K39-$A$31)*($K39-$A$32))+($E$31*($K39-$A$31)*($K39-$A$32)*($K39-$A$33))</f>
        <v>-3.1840000000000011</v>
      </c>
      <c r="L40" s="1">
        <f>$B$31+($C$31*($L39-$A$31))+($D$31*($L39-$A$31)*($L39-$A$32))+($E$31*($L39-$A$31)*($L39-$A$32)*($L39-$A$33))+($F$31*($L39-$A$31)*($L39-$A$32)*($L39-$A$33)*($L39-$A$34))</f>
        <v>-4.2665412763044532</v>
      </c>
    </row>
    <row r="41" spans="1:12" x14ac:dyDescent="0.25">
      <c r="A41" s="11" t="s">
        <v>47</v>
      </c>
      <c r="B41" s="13"/>
      <c r="C41" s="13"/>
      <c r="D41" s="13"/>
      <c r="E41" s="13"/>
      <c r="F41" s="14"/>
    </row>
    <row r="44" spans="1:12" x14ac:dyDescent="0.25">
      <c r="A44" s="19" t="s">
        <v>48</v>
      </c>
      <c r="B44" s="17"/>
    </row>
    <row r="46" spans="1:12" x14ac:dyDescent="0.25">
      <c r="A46" s="23">
        <f>-2594/741</f>
        <v>-3.5006747638326585</v>
      </c>
      <c r="B46" s="24" t="s">
        <v>26</v>
      </c>
      <c r="C46" s="25">
        <f>176271/61750</f>
        <v>2.854591093117409</v>
      </c>
      <c r="D46" s="1" t="s">
        <v>49</v>
      </c>
      <c r="F46" s="1" t="s">
        <v>0</v>
      </c>
      <c r="G46" s="1">
        <f>H39</f>
        <v>0.13500000000000001</v>
      </c>
      <c r="H46" s="1">
        <f t="shared" ref="H46:K46" si="3">I39</f>
        <v>0.876</v>
      </c>
      <c r="I46" s="1">
        <f t="shared" si="3"/>
        <v>1.3360000000000001</v>
      </c>
      <c r="J46" s="1">
        <f t="shared" si="3"/>
        <v>2.3010000000000002</v>
      </c>
      <c r="K46" s="1">
        <f t="shared" si="3"/>
        <v>2.851</v>
      </c>
    </row>
    <row r="47" spans="1:12" x14ac:dyDescent="0.25">
      <c r="A47" s="23">
        <f>-1093/460</f>
        <v>-2.3760869565217391</v>
      </c>
      <c r="B47" s="24" t="s">
        <v>26</v>
      </c>
      <c r="C47" s="25">
        <f>214987/115000</f>
        <v>1.8694521739130434</v>
      </c>
      <c r="D47" s="1" t="s">
        <v>50</v>
      </c>
      <c r="F47" s="1" t="s">
        <v>1</v>
      </c>
      <c r="G47" s="1">
        <f>A46*G46+C46</f>
        <v>2.3820000000000001</v>
      </c>
      <c r="H47" s="1">
        <f>A47*H46+C47</f>
        <v>-0.21200000000000019</v>
      </c>
      <c r="I47" s="1">
        <f>A48*I46+C48</f>
        <v>-1.3050000000000002</v>
      </c>
      <c r="J47" s="1">
        <f>A49*J46+C49</f>
        <v>-3.1840000000000011</v>
      </c>
      <c r="K47" s="1">
        <f>A49*K46+C49</f>
        <v>-4.3650000000000002</v>
      </c>
    </row>
    <row r="48" spans="1:12" x14ac:dyDescent="0.25">
      <c r="A48" s="23">
        <f>-1879/965</f>
        <v>-1.9471502590673575</v>
      </c>
      <c r="B48" s="24" t="s">
        <v>26</v>
      </c>
      <c r="C48" s="25">
        <f>1251019/965000</f>
        <v>1.2963927461139897</v>
      </c>
      <c r="D48" s="1" t="s">
        <v>51</v>
      </c>
    </row>
    <row r="49" spans="1:12" x14ac:dyDescent="0.25">
      <c r="A49" s="23">
        <f>-1181/550</f>
        <v>-2.1472727272727274</v>
      </c>
      <c r="B49" s="24" t="s">
        <v>26</v>
      </c>
      <c r="C49" s="25">
        <f>966281/550000</f>
        <v>1.7568745454545454</v>
      </c>
      <c r="D49" s="1" t="s">
        <v>52</v>
      </c>
    </row>
    <row r="52" spans="1:12" x14ac:dyDescent="0.25">
      <c r="A52" s="26" t="s">
        <v>53</v>
      </c>
      <c r="B52" s="6"/>
    </row>
    <row r="53" spans="1:12" x14ac:dyDescent="0.25">
      <c r="A53" s="23" t="s">
        <v>27</v>
      </c>
      <c r="B53" s="25">
        <f>383327/409798</f>
        <v>0.93540476039414544</v>
      </c>
      <c r="C53" s="15" t="s">
        <v>30</v>
      </c>
      <c r="D53" s="25">
        <f>-7081/52913</f>
        <v>-0.13382344603405591</v>
      </c>
      <c r="F53" s="23">
        <f>B53</f>
        <v>0.93540476039414544</v>
      </c>
      <c r="G53" s="16" t="s">
        <v>56</v>
      </c>
      <c r="H53" s="24">
        <f>B54</f>
        <v>-4.446178361046174</v>
      </c>
      <c r="I53" s="16" t="s">
        <v>26</v>
      </c>
      <c r="J53" s="24">
        <f>B55</f>
        <v>2.9653967930541389</v>
      </c>
      <c r="K53" s="1" t="s">
        <v>57</v>
      </c>
      <c r="L53" s="17"/>
    </row>
    <row r="54" spans="1:12" x14ac:dyDescent="0.25">
      <c r="A54" s="15" t="s">
        <v>28</v>
      </c>
      <c r="B54" s="25">
        <f>-1822035/409798</f>
        <v>-4.446178361046174</v>
      </c>
      <c r="C54" s="15" t="s">
        <v>31</v>
      </c>
      <c r="D54" s="25">
        <f>-386369/264565</f>
        <v>-1.4603934760833821</v>
      </c>
      <c r="F54" s="20">
        <f>D53</f>
        <v>-0.13382344603405591</v>
      </c>
      <c r="G54" s="13" t="s">
        <v>56</v>
      </c>
      <c r="H54" s="21">
        <f>D54</f>
        <v>-1.4603934760833821</v>
      </c>
      <c r="I54" s="13" t="s">
        <v>26</v>
      </c>
      <c r="J54" s="21">
        <f>D55</f>
        <v>0.88496053521818829</v>
      </c>
      <c r="K54" s="28" t="s">
        <v>58</v>
      </c>
      <c r="L54" s="14"/>
    </row>
    <row r="55" spans="1:12" x14ac:dyDescent="0.25">
      <c r="A55" s="11" t="s">
        <v>29</v>
      </c>
      <c r="B55" s="22">
        <f>48608547/16391920</f>
        <v>2.9653967930541389</v>
      </c>
      <c r="C55" s="13" t="s">
        <v>32</v>
      </c>
      <c r="D55" s="22">
        <f>29266198/33070625</f>
        <v>0.88496053521818829</v>
      </c>
    </row>
    <row r="57" spans="1:12" x14ac:dyDescent="0.25">
      <c r="A57" s="1" t="s">
        <v>0</v>
      </c>
      <c r="B57" s="1">
        <f>H39</f>
        <v>0.13500000000000001</v>
      </c>
      <c r="C57" s="1">
        <f t="shared" ref="C57:F57" si="4">I39</f>
        <v>0.876</v>
      </c>
      <c r="D57" s="1">
        <f t="shared" si="4"/>
        <v>1.3360000000000001</v>
      </c>
      <c r="E57" s="1">
        <f t="shared" si="4"/>
        <v>2.3010000000000002</v>
      </c>
      <c r="F57" s="1">
        <f t="shared" si="4"/>
        <v>2.851</v>
      </c>
    </row>
    <row r="58" spans="1:12" x14ac:dyDescent="0.25">
      <c r="A58" s="1" t="s">
        <v>1</v>
      </c>
      <c r="B58" s="1">
        <f>B53*B57*B57+B54*B57+B55</f>
        <v>2.3822104660710886</v>
      </c>
      <c r="C58" s="1">
        <f>B53*C57*C57+B54*C57+B55</f>
        <v>-0.21164828781009204</v>
      </c>
      <c r="D58" s="1">
        <f>D53*D57*D57+D54*D57+D55</f>
        <v>-1.3049860823616126</v>
      </c>
      <c r="E58" s="1">
        <f>D53*E57*E57+D54*E57+D55</f>
        <v>-3.1839466044450324</v>
      </c>
      <c r="F58" s="1">
        <f>D53*F57*F57+D54*F57+D55</f>
        <v>-4.3663651329729936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goru00</dc:creator>
  <cp:lastModifiedBy>TheTDRA Rong</cp:lastModifiedBy>
  <dcterms:created xsi:type="dcterms:W3CDTF">2020-10-23T10:38:03Z</dcterms:created>
  <dcterms:modified xsi:type="dcterms:W3CDTF">2020-10-30T13:22:54Z</dcterms:modified>
</cp:coreProperties>
</file>