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<sst xmlns="http://schemas.openxmlformats.org/spreadsheetml/2006/main" count="82" uniqueCount="46">
  <si>
    <t>Результаты измерений уровня знаний в группах до и после эксперимента</t>
  </si>
  <si>
    <t>№ п.п.</t>
  </si>
  <si>
    <t>Контрольная группа</t>
  </si>
  <si>
    <t>Экспериментальная группа</t>
  </si>
  <si>
    <t>До эксперимента</t>
  </si>
  <si>
    <t>После эксперимента</t>
  </si>
  <si>
    <t>-</t>
  </si>
  <si>
    <t>Среднее значение</t>
  </si>
  <si>
    <t>Контрольная группа (M)</t>
  </si>
  <si>
    <t>Экспериментальная группа (N)</t>
  </si>
  <si>
    <t>Дисперсия выборки</t>
  </si>
  <si>
    <t>Объём выборок</t>
  </si>
  <si>
    <t>Используем критерий Крамера-Уэлча для вычисления T до и после эксперимента</t>
  </si>
  <si>
    <t xml:space="preserve"> =</t>
  </si>
  <si>
    <t>- т.к. Tэмп &lt; 1,96, то гипотеза о совпадении характеристик контрольной и экспериментальной групп принимается на уровне значимости 0,05.</t>
  </si>
  <si>
    <t>- т.к. Тэмп &gt; 1,96, то достоверность различий характеристик контрольной и экспериментальной групп после окончания эксперимента составляет 95%.</t>
  </si>
  <si>
    <r>
      <rPr>
        <rFont val="Arial"/>
        <b/>
        <color theme="1"/>
      </rPr>
      <t xml:space="preserve">Вывод: </t>
    </r>
    <r>
      <rPr>
        <rFont val="Arial"/>
        <b val="0"/>
        <color theme="1"/>
      </rPr>
      <t>начальные (до начала эксперимента) состояния экспериментальной и контрольной групп совпадают. Конечные (после окончания эксперимента) - различаются. Следовательно, эффект изменений обусловлен именнол применением экспериментальнйо методики обучения.</t>
    </r>
  </si>
  <si>
    <t>U1i до проведения эксперимента</t>
  </si>
  <si>
    <t>U2i после проведения эксперимента</t>
  </si>
  <si>
    <t>Сумма U</t>
  </si>
  <si>
    <t xml:space="preserve">Используем критерий Вилкоксона-Манна-Уитни для вычисления W эмп до и после эксперимента
</t>
  </si>
  <si>
    <t>- т.к. Wэмп &lt; 1,96, то характеристики сравниваемых выборок совпадают с уровнем значимости 0,05.</t>
  </si>
  <si>
    <t>- т.к. Wэмп &gt; 1,96, то достоверность различий характеристик сравниваемых выборок составляет 95%.</t>
  </si>
  <si>
    <r>
      <rPr>
        <rFont val="Arial"/>
        <b/>
        <color theme="1"/>
      </rPr>
      <t xml:space="preserve">Вывод: </t>
    </r>
    <r>
      <rPr>
        <rFont val="Arial"/>
        <b val="0"/>
        <color theme="1"/>
      </rPr>
      <t>эффект изменений обусловлен именно применением экспериментальной методики обучения.</t>
    </r>
  </si>
  <si>
    <t>Уровень знаний</t>
  </si>
  <si>
    <t>Контрольная группа до начала эксперимента (чел.)</t>
  </si>
  <si>
    <t>Экспериментальная группа до начала эксперимента (чел.)</t>
  </si>
  <si>
    <t>Контрольная группа после окончания эксперимента (чел.)</t>
  </si>
  <si>
    <t>Экспериментальная группа после окончания эксперимента (чел.)</t>
  </si>
  <si>
    <t>Максимальное число правильно решенных задач</t>
  </si>
  <si>
    <t>Низкий</t>
  </si>
  <si>
    <t>Средний</t>
  </si>
  <si>
    <t>Высокий</t>
  </si>
  <si>
    <t>Используем критерий однородности для вычисления x^2</t>
  </si>
  <si>
    <t>Контрольная группа до начала эксперимента</t>
  </si>
  <si>
    <t>Экспериментальная группа до начала эксперимента</t>
  </si>
  <si>
    <t>Контрольная группа после начала эксперимента</t>
  </si>
  <si>
    <t>Экспериментальная группа после начала эксперимента</t>
  </si>
  <si>
    <r>
      <rPr>
        <rFont val="Arial"/>
        <b val="0"/>
        <color theme="1"/>
      </rPr>
      <t>т.к. x^2 эмп 9,20 &gt; 5,99 = x^2 0.05, то достоверность различий характеристик экспериментальной и контрольной групп после окончания эксперимента составляет 95%.</t>
    </r>
    <r>
      <rPr>
        <rFont val="Arial"/>
        <b/>
        <color theme="1"/>
      </rPr>
      <t xml:space="preserve">
</t>
    </r>
  </si>
  <si>
    <r>
      <rPr>
        <rFont val="Arial"/>
        <b/>
        <color theme="1"/>
      </rPr>
      <t>Вывод:</t>
    </r>
    <r>
      <rPr>
        <rFont val="Arial"/>
        <color theme="1"/>
      </rPr>
      <t xml:space="preserve"> Начальные (до начала эксперимента) состояния экспериментальной и контрольной групп совпадают, а конечные (после окончания эксперимента) – различаются. Эффект изменений обусловлен именно применением экспериментальной методики обучения.
</t>
    </r>
  </si>
  <si>
    <t xml:space="preserve">Доля, которую составляют учащиеся, не усвоившие материал
</t>
  </si>
  <si>
    <t xml:space="preserve">Доля, которую составляют учащиеся, усвоившие материал
</t>
  </si>
  <si>
    <t>Используем критерий Фишера для вычисления 𝜑 эмп</t>
  </si>
  <si>
    <t>Вывод:</t>
  </si>
  <si>
    <r>
      <rPr>
        <rFont val="Arial"/>
        <b/>
        <color theme="1"/>
      </rPr>
      <t>Контрольная и экспериментальная группы до начала эксперимента:</t>
    </r>
    <r>
      <rPr>
        <rFont val="Arial"/>
        <color theme="1"/>
      </rPr>
      <t xml:space="preserve"> 𝜑 эмп = 0,06 &lt; 1,64 - Состояния экспериментальной и контрольной групп до начала эксперимента совпадают с уровнем значимости 0,05.</t>
    </r>
  </si>
  <si>
    <r>
      <rPr>
        <rFont val="Arial"/>
        <b/>
        <color theme="1"/>
      </rPr>
      <t>Контрольная и экспериментальная группы после окончания эксперимента:</t>
    </r>
    <r>
      <rPr>
        <rFont val="Arial"/>
        <color theme="1"/>
      </rPr>
      <t xml:space="preserve"> 𝜑 эмп = 1,05 &lt; 1,64 - Состояния экспериментальной и контрольной групп до начала эксперимента совпадают с уровнем значимости 0,05.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</si>
</sst>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6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2" fillId="0" fontId="2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3" numFmtId="0" xfId="0" applyBorder="1" applyFont="1"/>
    <xf borderId="5" fillId="0" fontId="3" numFmtId="0" xfId="0" applyBorder="1" applyFont="1"/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1" numFmtId="2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shrinkToFit="0" wrapText="1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/>
    </xf>
    <xf borderId="1" fillId="0" fontId="1" numFmtId="2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Relationship Id="rId3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37</xdr:row>
      <xdr:rowOff>200025</xdr:rowOff>
    </xdr:from>
    <xdr:ext cx="1914525" cy="781050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42</xdr:row>
      <xdr:rowOff>180975</xdr:rowOff>
    </xdr:from>
    <xdr:ext cx="1914525" cy="828675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84</xdr:row>
      <xdr:rowOff>352425</xdr:rowOff>
    </xdr:from>
    <xdr:ext cx="1914525" cy="990600"/>
    <xdr:pic>
      <xdr:nvPicPr>
        <xdr:cNvPr id="0" name="image4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90</xdr:row>
      <xdr:rowOff>190500</xdr:rowOff>
    </xdr:from>
    <xdr:ext cx="1914525" cy="1038225"/>
    <xdr:pic>
      <xdr:nvPicPr>
        <xdr:cNvPr id="0" name="image4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102</xdr:row>
      <xdr:rowOff>247650</xdr:rowOff>
    </xdr:from>
    <xdr:ext cx="1914525" cy="781050"/>
    <xdr:pic>
      <xdr:nvPicPr>
        <xdr:cNvPr id="0" name="image1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119</xdr:row>
      <xdr:rowOff>200025</xdr:rowOff>
    </xdr:from>
    <xdr:ext cx="2924175" cy="781050"/>
    <xdr:pic>
      <xdr:nvPicPr>
        <xdr:cNvPr id="0" name="image3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20.25" customHeight="1">
      <c r="A1" s="1" t="s">
        <v>0</v>
      </c>
      <c r="B1" s="2"/>
      <c r="C1" s="2"/>
      <c r="D1" s="2"/>
      <c r="E1" s="2"/>
    </row>
    <row r="2">
      <c r="A2" s="3" t="s">
        <v>1</v>
      </c>
      <c r="B2" s="4" t="s">
        <v>2</v>
      </c>
      <c r="C2" s="5"/>
      <c r="D2" s="4" t="s">
        <v>3</v>
      </c>
      <c r="E2" s="5"/>
    </row>
    <row r="3" ht="33.0" customHeight="1">
      <c r="A3" s="6"/>
      <c r="B3" s="7" t="s">
        <v>4</v>
      </c>
      <c r="C3" s="7" t="s">
        <v>5</v>
      </c>
      <c r="D3" s="7" t="s">
        <v>4</v>
      </c>
      <c r="E3" s="7" t="s">
        <v>5</v>
      </c>
    </row>
    <row r="4">
      <c r="A4" s="8">
        <v>1.0</v>
      </c>
      <c r="B4" s="8">
        <v>15.0</v>
      </c>
      <c r="C4" s="8">
        <v>16.0</v>
      </c>
      <c r="D4" s="8">
        <v>12.0</v>
      </c>
      <c r="E4" s="8">
        <v>15.0</v>
      </c>
    </row>
    <row r="5">
      <c r="A5" s="8">
        <v>2.0</v>
      </c>
      <c r="B5" s="8">
        <v>13.0</v>
      </c>
      <c r="C5" s="8">
        <v>12.0</v>
      </c>
      <c r="D5" s="8">
        <v>11.0</v>
      </c>
      <c r="E5" s="8">
        <v>18.0</v>
      </c>
    </row>
    <row r="6">
      <c r="A6" s="8">
        <v>3.0</v>
      </c>
      <c r="B6" s="8">
        <v>11.0</v>
      </c>
      <c r="C6" s="8">
        <v>14.0</v>
      </c>
      <c r="D6" s="8">
        <v>15.0</v>
      </c>
      <c r="E6" s="8">
        <v>12.0</v>
      </c>
    </row>
    <row r="7">
      <c r="A7" s="8">
        <v>4.0</v>
      </c>
      <c r="B7" s="8">
        <v>18.0</v>
      </c>
      <c r="C7" s="8">
        <v>17.0</v>
      </c>
      <c r="D7" s="8">
        <v>17.0</v>
      </c>
      <c r="E7" s="8">
        <v>20.0</v>
      </c>
    </row>
    <row r="8">
      <c r="A8" s="8">
        <v>5.0</v>
      </c>
      <c r="B8" s="8">
        <v>10.0</v>
      </c>
      <c r="C8" s="8">
        <v>11.0</v>
      </c>
      <c r="D8" s="8">
        <v>18.0</v>
      </c>
      <c r="E8" s="8">
        <v>16.0</v>
      </c>
    </row>
    <row r="9">
      <c r="A9" s="8">
        <v>6.0</v>
      </c>
      <c r="B9" s="8">
        <v>8.0</v>
      </c>
      <c r="C9" s="8">
        <v>9.0</v>
      </c>
      <c r="D9" s="8">
        <v>6.0</v>
      </c>
      <c r="E9" s="8">
        <v>11.0</v>
      </c>
    </row>
    <row r="10">
      <c r="A10" s="8">
        <v>7.0</v>
      </c>
      <c r="B10" s="8">
        <v>20.0</v>
      </c>
      <c r="C10" s="8">
        <v>15.0</v>
      </c>
      <c r="D10" s="8">
        <v>8.0</v>
      </c>
      <c r="E10" s="8">
        <v>13.0</v>
      </c>
    </row>
    <row r="11">
      <c r="A11" s="8">
        <v>8.0</v>
      </c>
      <c r="B11" s="8">
        <v>7.0</v>
      </c>
      <c r="C11" s="8">
        <v>8.0</v>
      </c>
      <c r="D11" s="8">
        <v>10.0</v>
      </c>
      <c r="E11" s="8">
        <v>7.0</v>
      </c>
    </row>
    <row r="12">
      <c r="A12" s="8">
        <v>9.0</v>
      </c>
      <c r="B12" s="8">
        <v>8.0</v>
      </c>
      <c r="C12" s="8">
        <v>6.0</v>
      </c>
      <c r="D12" s="8">
        <v>16.0</v>
      </c>
      <c r="E12" s="8">
        <v>14.0</v>
      </c>
    </row>
    <row r="13">
      <c r="A13" s="8">
        <v>10.0</v>
      </c>
      <c r="B13" s="8">
        <v>12.0</v>
      </c>
      <c r="C13" s="8">
        <v>13.0</v>
      </c>
      <c r="D13" s="8">
        <v>12.0</v>
      </c>
      <c r="E13" s="8">
        <v>17.0</v>
      </c>
    </row>
    <row r="14">
      <c r="A14" s="8">
        <v>11.0</v>
      </c>
      <c r="B14" s="8">
        <v>15.0</v>
      </c>
      <c r="C14" s="8">
        <v>17.0</v>
      </c>
      <c r="D14" s="8">
        <v>15.0</v>
      </c>
      <c r="E14" s="8">
        <v>19.0</v>
      </c>
    </row>
    <row r="15">
      <c r="A15" s="8">
        <v>12.0</v>
      </c>
      <c r="B15" s="8">
        <v>16.0</v>
      </c>
      <c r="C15" s="8">
        <v>19.0</v>
      </c>
      <c r="D15" s="8">
        <v>14.0</v>
      </c>
      <c r="E15" s="8">
        <v>16.0</v>
      </c>
    </row>
    <row r="16">
      <c r="A16" s="8">
        <v>13.0</v>
      </c>
      <c r="B16" s="8">
        <v>13.0</v>
      </c>
      <c r="C16" s="8">
        <v>15.0</v>
      </c>
      <c r="D16" s="8">
        <v>19.0</v>
      </c>
      <c r="E16" s="8">
        <v>12.0</v>
      </c>
    </row>
    <row r="17">
      <c r="A17" s="8">
        <v>14.0</v>
      </c>
      <c r="B17" s="8">
        <v>14.0</v>
      </c>
      <c r="C17" s="8">
        <v>11.0</v>
      </c>
      <c r="D17" s="8">
        <v>13.0</v>
      </c>
      <c r="E17" s="8">
        <v>15.0</v>
      </c>
    </row>
    <row r="18">
      <c r="A18" s="8">
        <v>15.0</v>
      </c>
      <c r="B18" s="8">
        <v>14.0</v>
      </c>
      <c r="C18" s="8">
        <v>9.0</v>
      </c>
      <c r="D18" s="8">
        <v>19.0</v>
      </c>
      <c r="E18" s="8">
        <v>19.0</v>
      </c>
    </row>
    <row r="19">
      <c r="A19" s="8">
        <v>16.0</v>
      </c>
      <c r="B19" s="8">
        <v>19.0</v>
      </c>
      <c r="C19" s="8">
        <v>19.0</v>
      </c>
      <c r="D19" s="8">
        <v>12.0</v>
      </c>
      <c r="E19" s="8">
        <v>18.0</v>
      </c>
    </row>
    <row r="20">
      <c r="A20" s="8">
        <v>17.0</v>
      </c>
      <c r="B20" s="8">
        <v>7.0</v>
      </c>
      <c r="C20" s="8">
        <v>8.0</v>
      </c>
      <c r="D20" s="8">
        <v>11.0</v>
      </c>
      <c r="E20" s="8">
        <v>14.0</v>
      </c>
    </row>
    <row r="21">
      <c r="A21" s="8">
        <v>18.0</v>
      </c>
      <c r="B21" s="8">
        <v>8.0</v>
      </c>
      <c r="C21" s="8">
        <v>6.0</v>
      </c>
      <c r="D21" s="8">
        <v>16.0</v>
      </c>
      <c r="E21" s="8">
        <v>13.0</v>
      </c>
    </row>
    <row r="22">
      <c r="A22" s="8">
        <v>19.0</v>
      </c>
      <c r="B22" s="8">
        <v>11.0</v>
      </c>
      <c r="C22" s="8">
        <v>9.0</v>
      </c>
      <c r="D22" s="8">
        <v>12.0</v>
      </c>
      <c r="E22" s="8">
        <v>18.0</v>
      </c>
    </row>
    <row r="23">
      <c r="A23" s="8">
        <v>20.0</v>
      </c>
      <c r="B23" s="8">
        <v>12.0</v>
      </c>
      <c r="C23" s="8">
        <v>12.0</v>
      </c>
      <c r="D23" s="8">
        <v>8.0</v>
      </c>
      <c r="E23" s="8">
        <v>13.0</v>
      </c>
    </row>
    <row r="24">
      <c r="A24" s="8">
        <v>21.0</v>
      </c>
      <c r="B24" s="8">
        <v>15.0</v>
      </c>
      <c r="C24" s="8">
        <v>11.0</v>
      </c>
      <c r="D24" s="8">
        <v>13.0</v>
      </c>
      <c r="E24" s="8">
        <v>13.0</v>
      </c>
    </row>
    <row r="25">
      <c r="A25" s="8">
        <v>22.0</v>
      </c>
      <c r="B25" s="8">
        <v>16.0</v>
      </c>
      <c r="C25" s="8">
        <v>17.0</v>
      </c>
      <c r="D25" s="8">
        <v>7.0</v>
      </c>
      <c r="E25" s="8">
        <v>15.0</v>
      </c>
    </row>
    <row r="26">
      <c r="A26" s="8">
        <v>23.0</v>
      </c>
      <c r="B26" s="8">
        <v>13.0</v>
      </c>
      <c r="C26" s="8">
        <v>10.0</v>
      </c>
      <c r="D26" s="8">
        <v>15.0</v>
      </c>
      <c r="E26" s="8">
        <v>18.0</v>
      </c>
    </row>
    <row r="27">
      <c r="A27" s="8">
        <v>24.0</v>
      </c>
      <c r="B27" s="8">
        <v>5.0</v>
      </c>
      <c r="C27" s="8">
        <v>8.0</v>
      </c>
      <c r="D27" s="8">
        <v>8.0</v>
      </c>
      <c r="E27" s="8">
        <v>9.0</v>
      </c>
    </row>
    <row r="28">
      <c r="A28" s="8">
        <v>25.0</v>
      </c>
      <c r="B28" s="8">
        <v>11.0</v>
      </c>
      <c r="C28" s="8">
        <v>8.0</v>
      </c>
      <c r="D28" s="8">
        <v>9.0</v>
      </c>
      <c r="E28" s="8">
        <v>14.0</v>
      </c>
    </row>
    <row r="29">
      <c r="A29" s="8">
        <v>26.0</v>
      </c>
      <c r="B29" s="8">
        <v>19.0</v>
      </c>
      <c r="C29" s="8">
        <v>20.0</v>
      </c>
      <c r="D29" s="8" t="s">
        <v>6</v>
      </c>
      <c r="E29" s="8" t="s">
        <v>6</v>
      </c>
    </row>
    <row r="30">
      <c r="A30" s="8">
        <v>27.0</v>
      </c>
      <c r="B30" s="8">
        <v>18.0</v>
      </c>
      <c r="C30" s="8">
        <v>19.0</v>
      </c>
      <c r="D30" s="8" t="s">
        <v>6</v>
      </c>
      <c r="E30" s="8" t="s">
        <v>6</v>
      </c>
    </row>
    <row r="31">
      <c r="A31" s="8">
        <v>28.0</v>
      </c>
      <c r="B31" s="8">
        <v>9.0</v>
      </c>
      <c r="C31" s="8">
        <v>6.0</v>
      </c>
      <c r="D31" s="8" t="s">
        <v>6</v>
      </c>
      <c r="E31" s="8" t="s">
        <v>6</v>
      </c>
    </row>
    <row r="32">
      <c r="A32" s="8">
        <v>29.0</v>
      </c>
      <c r="B32" s="8">
        <v>6.0</v>
      </c>
      <c r="C32" s="8">
        <v>14.0</v>
      </c>
      <c r="D32" s="8" t="s">
        <v>6</v>
      </c>
      <c r="E32" s="8" t="s">
        <v>6</v>
      </c>
    </row>
    <row r="33">
      <c r="A33" s="8">
        <v>30.0</v>
      </c>
      <c r="B33" s="8">
        <v>15.0</v>
      </c>
      <c r="C33" s="8">
        <v>10.0</v>
      </c>
      <c r="D33" s="8" t="s">
        <v>6</v>
      </c>
      <c r="E33" s="8" t="s">
        <v>6</v>
      </c>
    </row>
    <row r="34">
      <c r="A34" s="9"/>
    </row>
    <row r="35">
      <c r="A35" s="7" t="s">
        <v>7</v>
      </c>
      <c r="B35" s="10">
        <f t="shared" ref="B35:C35" si="1"> AVERAGE(B4:B33)</f>
        <v>12.6</v>
      </c>
      <c r="C35" s="10">
        <f t="shared" si="1"/>
        <v>12.3</v>
      </c>
      <c r="D35" s="11">
        <f t="shared" ref="D35:E35" si="2"> AVERAGE(D4:D28)</f>
        <v>12.64</v>
      </c>
      <c r="E35" s="11">
        <f t="shared" si="2"/>
        <v>14.76</v>
      </c>
      <c r="G35" s="12"/>
      <c r="H35" s="7" t="s">
        <v>8</v>
      </c>
      <c r="I35" s="7" t="s">
        <v>9</v>
      </c>
    </row>
    <row r="36">
      <c r="A36" s="7" t="s">
        <v>10</v>
      </c>
      <c r="B36" s="10">
        <f t="shared" ref="B36:E36" si="3"> VAR(B4:B33)</f>
        <v>17.28275862</v>
      </c>
      <c r="C36" s="10">
        <f t="shared" si="3"/>
        <v>18.49310345</v>
      </c>
      <c r="D36" s="10">
        <f t="shared" si="3"/>
        <v>14.07333333</v>
      </c>
      <c r="E36" s="10">
        <f t="shared" si="3"/>
        <v>10.44</v>
      </c>
      <c r="G36" s="7" t="s">
        <v>11</v>
      </c>
      <c r="H36" s="8">
        <v>30.0</v>
      </c>
      <c r="I36" s="8">
        <v>25.0</v>
      </c>
    </row>
    <row r="38">
      <c r="A38" s="13" t="s">
        <v>12</v>
      </c>
    </row>
    <row r="40">
      <c r="C40" s="9" t="s">
        <v>13</v>
      </c>
      <c r="D40" s="10">
        <f> SQRT(H36*I36)*ABS(B35-D35)/SQRT(H36*D36+I36*B36)</f>
        <v>0.03747945857</v>
      </c>
      <c r="E40" s="14" t="s">
        <v>14</v>
      </c>
    </row>
    <row r="43">
      <c r="A43" s="13"/>
    </row>
    <row r="45">
      <c r="C45" s="9" t="s">
        <v>13</v>
      </c>
      <c r="D45" s="10">
        <f> SQRT(H36*I36)*ABS(C35-E35)/SQRT(H36*E36+I36*C36)</f>
        <v>2.41917404</v>
      </c>
      <c r="E45" s="13" t="s">
        <v>15</v>
      </c>
    </row>
    <row r="48">
      <c r="A48" s="13"/>
    </row>
    <row r="49">
      <c r="A49" s="15" t="s">
        <v>16</v>
      </c>
    </row>
    <row r="50">
      <c r="A50" s="7" t="s">
        <v>17</v>
      </c>
      <c r="B50" s="7" t="s">
        <v>18</v>
      </c>
      <c r="C50" s="13"/>
    </row>
    <row r="51">
      <c r="A51" s="11">
        <f t="shared" ref="A51:B51" si="4">COUNTIF(B$4:B$33,"&gt;"&amp;D4)+COUNTIF(B$4:B$33,D4)/2</f>
        <v>17</v>
      </c>
      <c r="B51" s="11">
        <f t="shared" si="4"/>
        <v>9</v>
      </c>
    </row>
    <row r="52">
      <c r="A52" s="11">
        <f t="shared" ref="A52:B52" si="5">COUNTIF(B$4:B$33,"&gt;"&amp;D5)+COUNTIF(B$4:B$33,D5)/2</f>
        <v>19.5</v>
      </c>
      <c r="B52" s="11">
        <f t="shared" si="5"/>
        <v>4</v>
      </c>
    </row>
    <row r="53">
      <c r="A53" s="11">
        <f t="shared" ref="A53:B53" si="6">COUNTIF(B$4:B$33,"&gt;"&amp;D6)+COUNTIF(B$4:B$33,D6)/2</f>
        <v>9</v>
      </c>
      <c r="B53" s="11">
        <f t="shared" si="6"/>
        <v>14</v>
      </c>
    </row>
    <row r="54">
      <c r="A54" s="11">
        <f t="shared" ref="A54:B54" si="7">COUNTIF(B$4:B$33,"&gt;"&amp;D7)+COUNTIF(B$4:B$33,D7)/2</f>
        <v>5</v>
      </c>
      <c r="B54" s="11">
        <f t="shared" si="7"/>
        <v>0.5</v>
      </c>
    </row>
    <row r="55">
      <c r="A55" s="11">
        <f t="shared" ref="A55:B55" si="8">COUNTIF(B$4:B$33,"&gt;"&amp;D8)+COUNTIF(B$4:B$33,D8)/2</f>
        <v>4</v>
      </c>
      <c r="B55" s="11">
        <f t="shared" si="8"/>
        <v>7.5</v>
      </c>
    </row>
    <row r="56">
      <c r="A56" s="11">
        <f t="shared" ref="A56:B56" si="9">COUNTIF(B$4:B$33,"&gt;"&amp;D9)+COUNTIF(B$4:B$33,D9)/2</f>
        <v>28.5</v>
      </c>
      <c r="B56" s="11">
        <f t="shared" si="9"/>
        <v>16.5</v>
      </c>
    </row>
    <row r="57">
      <c r="A57" s="11">
        <f t="shared" ref="A57:B57" si="10">COUNTIF(B$4:B$33,"&gt;"&amp;D10)+COUNTIF(B$4:B$33,D10)/2</f>
        <v>24.5</v>
      </c>
      <c r="B57" s="11">
        <f t="shared" si="10"/>
        <v>12.5</v>
      </c>
    </row>
    <row r="58">
      <c r="A58" s="11">
        <f t="shared" ref="A58:B58" si="11">COUNTIF(B$4:B$33,"&gt;"&amp;D11)+COUNTIF(B$4:B$33,D11)/2</f>
        <v>21.5</v>
      </c>
      <c r="B58" s="11">
        <f t="shared" si="11"/>
        <v>27</v>
      </c>
    </row>
    <row r="59">
      <c r="A59" s="11">
        <f t="shared" ref="A59:B59" si="12">COUNTIF(B$4:B$33,"&gt;"&amp;D12)+COUNTIF(B$4:B$33,D12)/2</f>
        <v>6</v>
      </c>
      <c r="B59" s="11">
        <f t="shared" si="12"/>
        <v>11</v>
      </c>
    </row>
    <row r="60">
      <c r="A60" s="11">
        <f t="shared" ref="A60:B60" si="13">COUNTIF(B$4:B$33,"&gt;"&amp;D13)+COUNTIF(B$4:B$33,D13)/2</f>
        <v>17</v>
      </c>
      <c r="B60" s="11">
        <f t="shared" si="13"/>
        <v>5.5</v>
      </c>
    </row>
    <row r="61">
      <c r="A61" s="11">
        <f t="shared" ref="A61:B61" si="14">COUNTIF(B$4:B$33,"&gt;"&amp;D14)+COUNTIF(B$4:B$33,D14)/2</f>
        <v>9</v>
      </c>
      <c r="B61" s="11">
        <f t="shared" si="14"/>
        <v>2.5</v>
      </c>
    </row>
    <row r="62">
      <c r="A62" s="11">
        <f t="shared" ref="A62:B62" si="15">COUNTIF(B$4:B$33,"&gt;"&amp;D15)+COUNTIF(B$4:B$33,D15)/2</f>
        <v>12</v>
      </c>
      <c r="B62" s="11">
        <f t="shared" si="15"/>
        <v>7.5</v>
      </c>
    </row>
    <row r="63">
      <c r="A63" s="11">
        <f t="shared" ref="A63:B63" si="16">COUNTIF(B$4:B$33,"&gt;"&amp;D16)+COUNTIF(B$4:B$33,D16)/2</f>
        <v>2</v>
      </c>
      <c r="B63" s="11">
        <f t="shared" si="16"/>
        <v>14</v>
      </c>
    </row>
    <row r="64">
      <c r="A64" s="11">
        <f t="shared" ref="A64:B64" si="17">COUNTIF(B$4:B$33,"&gt;"&amp;D17)+COUNTIF(B$4:B$33,D17)/2</f>
        <v>14.5</v>
      </c>
      <c r="B64" s="11">
        <f t="shared" si="17"/>
        <v>9</v>
      </c>
    </row>
    <row r="65">
      <c r="A65" s="11">
        <f t="shared" ref="A65:B65" si="18">COUNTIF(B$4:B$33,"&gt;"&amp;D18)+COUNTIF(B$4:B$33,D18)/2</f>
        <v>2</v>
      </c>
      <c r="B65" s="11">
        <f t="shared" si="18"/>
        <v>2.5</v>
      </c>
    </row>
    <row r="66">
      <c r="A66" s="11">
        <f t="shared" ref="A66:B66" si="19">COUNTIF(B$4:B$33,"&gt;"&amp;D19)+COUNTIF(B$4:B$33,D19)/2</f>
        <v>17</v>
      </c>
      <c r="B66" s="11">
        <f t="shared" si="19"/>
        <v>4</v>
      </c>
    </row>
    <row r="67">
      <c r="A67" s="11">
        <f t="shared" ref="A67:B67" si="20">COUNTIF(B$4:B$33,"&gt;"&amp;D20)+COUNTIF(B$4:B$33,D20)/2</f>
        <v>19.5</v>
      </c>
      <c r="B67" s="11">
        <f t="shared" si="20"/>
        <v>11</v>
      </c>
    </row>
    <row r="68">
      <c r="A68" s="11">
        <f t="shared" ref="A68:B68" si="21">COUNTIF(B$4:B$33,"&gt;"&amp;D21)+COUNTIF(B$4:B$33,D21)/2</f>
        <v>6</v>
      </c>
      <c r="B68" s="11">
        <f t="shared" si="21"/>
        <v>12.5</v>
      </c>
    </row>
    <row r="69">
      <c r="A69" s="11">
        <f t="shared" ref="A69:B69" si="22">COUNTIF(B$4:B$33,"&gt;"&amp;D22)+COUNTIF(B$4:B$33,D22)/2</f>
        <v>17</v>
      </c>
      <c r="B69" s="11">
        <f t="shared" si="22"/>
        <v>4</v>
      </c>
    </row>
    <row r="70">
      <c r="A70" s="11">
        <f t="shared" ref="A70:B70" si="23">COUNTIF(B$4:B$33,"&gt;"&amp;D23)+COUNTIF(B$4:B$33,D23)/2</f>
        <v>24.5</v>
      </c>
      <c r="B70" s="11">
        <f t="shared" si="23"/>
        <v>12.5</v>
      </c>
    </row>
    <row r="71">
      <c r="A71" s="11">
        <f t="shared" ref="A71:B71" si="24">COUNTIF(B$4:B$33,"&gt;"&amp;D24)+COUNTIF(B$4:B$33,D24)/2</f>
        <v>14.5</v>
      </c>
      <c r="B71" s="11">
        <f t="shared" si="24"/>
        <v>12.5</v>
      </c>
    </row>
    <row r="72">
      <c r="A72" s="11">
        <f t="shared" ref="A72:B72" si="25">COUNTIF(B$4:B$33,"&gt;"&amp;D25)+COUNTIF(B$4:B$33,D25)/2</f>
        <v>27</v>
      </c>
      <c r="B72" s="11">
        <f t="shared" si="25"/>
        <v>9</v>
      </c>
    </row>
    <row r="73">
      <c r="A73" s="11">
        <f t="shared" ref="A73:B73" si="26">COUNTIF(B$4:B$33,"&gt;"&amp;D26)+COUNTIF(B$4:B$33,D26)/2</f>
        <v>9</v>
      </c>
      <c r="B73" s="11">
        <f t="shared" si="26"/>
        <v>4</v>
      </c>
    </row>
    <row r="74">
      <c r="A74" s="11">
        <f t="shared" ref="A74:B74" si="27">COUNTIF(B$4:B$33,"&gt;"&amp;D27)+COUNTIF(B$4:B$33,D27)/2</f>
        <v>24.5</v>
      </c>
      <c r="B74" s="11">
        <f t="shared" si="27"/>
        <v>21.5</v>
      </c>
    </row>
    <row r="75">
      <c r="A75" s="11">
        <f t="shared" ref="A75:B75" si="28">COUNTIF(B$4:B$33,"&gt;"&amp;D28)+COUNTIF(B$4:B$33,D28)/2</f>
        <v>22.5</v>
      </c>
      <c r="B75" s="11">
        <f t="shared" si="28"/>
        <v>11</v>
      </c>
    </row>
    <row r="76">
      <c r="A76" s="11">
        <f t="shared" ref="A76:B76" si="29">COUNTIF(B$4:B$33,"&gt;"&amp;D29)+COUNTIF(B$4:B$33,D29)/2</f>
        <v>0</v>
      </c>
      <c r="B76" s="11">
        <f t="shared" si="29"/>
        <v>0</v>
      </c>
    </row>
    <row r="77">
      <c r="A77" s="11">
        <f t="shared" ref="A77:B77" si="30">COUNTIF(B$4:B$33,"&gt;"&amp;D30)+COUNTIF(B$4:B$33,D30)/2</f>
        <v>0</v>
      </c>
      <c r="B77" s="11">
        <f t="shared" si="30"/>
        <v>0</v>
      </c>
    </row>
    <row r="78">
      <c r="A78" s="11">
        <f t="shared" ref="A78:B78" si="31">COUNTIF(B$4:B$33,"&gt;"&amp;D31)+COUNTIF(B$4:B$33,D31)/2</f>
        <v>0</v>
      </c>
      <c r="B78" s="11">
        <f t="shared" si="31"/>
        <v>0</v>
      </c>
    </row>
    <row r="79">
      <c r="A79" s="11">
        <f t="shared" ref="A79:B79" si="32">COUNTIF(B$4:B$33,"&gt;"&amp;D32)+COUNTIF(B$4:B$33,D32)/2</f>
        <v>0</v>
      </c>
      <c r="B79" s="11">
        <f t="shared" si="32"/>
        <v>0</v>
      </c>
    </row>
    <row r="80">
      <c r="A80" s="11">
        <f t="shared" ref="A80:B80" si="33">COUNTIF(B$4:B$33,"&gt;"&amp;D33)+COUNTIF(B$4:B$33,D33)/2</f>
        <v>0</v>
      </c>
      <c r="B80" s="11">
        <f t="shared" si="33"/>
        <v>0</v>
      </c>
    </row>
    <row r="82">
      <c r="A82" s="1"/>
      <c r="B82" s="7" t="s">
        <v>17</v>
      </c>
      <c r="C82" s="7" t="s">
        <v>18</v>
      </c>
    </row>
    <row r="83">
      <c r="A83" s="8" t="s">
        <v>19</v>
      </c>
      <c r="B83" s="11">
        <f t="shared" ref="B83:C83" si="34"> SUM(A$51:A$80)</f>
        <v>373</v>
      </c>
      <c r="C83" s="11">
        <f t="shared" si="34"/>
        <v>245</v>
      </c>
    </row>
    <row r="85">
      <c r="A85" s="13" t="s">
        <v>20</v>
      </c>
    </row>
    <row r="88">
      <c r="C88" s="9" t="s">
        <v>13</v>
      </c>
      <c r="D88" s="10">
        <f> ABS(I36*H36/2-B83)/ SQRT(I36*H36*(I36+H36+1)/12)</f>
        <v>0.03380617019</v>
      </c>
      <c r="E88" s="13" t="s">
        <v>21</v>
      </c>
    </row>
    <row r="94">
      <c r="C94" s="9" t="s">
        <v>13</v>
      </c>
      <c r="D94" s="10">
        <f> ABS(I36*H36/2-C83)/ SQRT(I36*H36*(I36+H36+1)/12)</f>
        <v>2.197401062</v>
      </c>
      <c r="E94" s="13" t="s">
        <v>22</v>
      </c>
    </row>
    <row r="97">
      <c r="A97" s="15" t="s">
        <v>23</v>
      </c>
    </row>
    <row r="98">
      <c r="A98" s="7" t="s">
        <v>24</v>
      </c>
      <c r="B98" s="7" t="s">
        <v>25</v>
      </c>
      <c r="C98" s="7" t="s">
        <v>26</v>
      </c>
      <c r="D98" s="7" t="s">
        <v>27</v>
      </c>
      <c r="E98" s="7" t="s">
        <v>28</v>
      </c>
      <c r="G98" s="7" t="s">
        <v>24</v>
      </c>
      <c r="H98" s="7" t="s">
        <v>29</v>
      </c>
    </row>
    <row r="99">
      <c r="A99" s="7" t="s">
        <v>30</v>
      </c>
      <c r="B99" s="8">
        <f t="array" ref="B99:B102"> FREQUENCY(B$4:B$33,$H$99:$H$101)</f>
        <v>9</v>
      </c>
      <c r="C99" s="8">
        <f t="array" ref="C99:C102"> FREQUENCY(D$4:D$33,$H$99:$H$101)</f>
        <v>7</v>
      </c>
      <c r="D99" s="8">
        <f t="array" ref="D99:D102"> FREQUENCY(C$4:C$33,$H$99:$H$101)</f>
        <v>12</v>
      </c>
      <c r="E99" s="8">
        <f t="array" ref="E99:E102"> FREQUENCY(E$4:E$33,$H$99:$H$101)</f>
        <v>2</v>
      </c>
      <c r="G99" s="7" t="s">
        <v>30</v>
      </c>
      <c r="H99" s="7">
        <v>10.0</v>
      </c>
    </row>
    <row r="100">
      <c r="A100" s="7" t="s">
        <v>31</v>
      </c>
      <c r="B100" s="8">
        <v>14.0</v>
      </c>
      <c r="C100" s="8">
        <v>12.0</v>
      </c>
      <c r="D100" s="8">
        <v>10.0</v>
      </c>
      <c r="E100" s="8">
        <v>13.0</v>
      </c>
      <c r="G100" s="7" t="s">
        <v>31</v>
      </c>
      <c r="H100" s="7">
        <v>15.0</v>
      </c>
    </row>
    <row r="101">
      <c r="A101" s="8" t="s">
        <v>32</v>
      </c>
      <c r="B101" s="8">
        <v>7.0</v>
      </c>
      <c r="C101" s="8">
        <v>6.0</v>
      </c>
      <c r="D101" s="8">
        <v>8.0</v>
      </c>
      <c r="E101" s="8">
        <v>10.0</v>
      </c>
      <c r="G101" s="7" t="s">
        <v>32</v>
      </c>
      <c r="H101" s="7">
        <v>20.0</v>
      </c>
    </row>
    <row r="102">
      <c r="B102" s="16">
        <v>0.0</v>
      </c>
      <c r="C102" s="16">
        <v>0.0</v>
      </c>
      <c r="D102" s="16">
        <v>0.0</v>
      </c>
      <c r="E102" s="16">
        <v>0.0</v>
      </c>
    </row>
    <row r="103" ht="19.5" customHeight="1">
      <c r="A103" s="13" t="s">
        <v>33</v>
      </c>
      <c r="B103" s="17"/>
      <c r="C103" s="17"/>
      <c r="D103" s="17"/>
      <c r="E103" s="17"/>
      <c r="F103" s="17"/>
      <c r="G103" s="17"/>
    </row>
    <row r="104">
      <c r="B104" s="17"/>
      <c r="C104" s="17"/>
      <c r="D104" s="17"/>
      <c r="E104" s="17"/>
    </row>
    <row r="105">
      <c r="B105" s="17"/>
      <c r="C105" s="17"/>
      <c r="D105" s="17"/>
      <c r="E105" s="17"/>
    </row>
    <row r="106">
      <c r="B106" s="17"/>
      <c r="C106" s="17"/>
      <c r="D106" s="17"/>
      <c r="E106" s="17"/>
    </row>
    <row r="107">
      <c r="B107" s="17"/>
      <c r="C107" s="17"/>
      <c r="D107" s="17"/>
      <c r="E107" s="17"/>
    </row>
    <row r="108">
      <c r="A108" s="2"/>
      <c r="B108" s="7" t="s">
        <v>34</v>
      </c>
      <c r="C108" s="7" t="s">
        <v>35</v>
      </c>
      <c r="D108" s="7" t="s">
        <v>36</v>
      </c>
      <c r="E108" s="7" t="s">
        <v>37</v>
      </c>
    </row>
    <row r="109">
      <c r="A109" s="7" t="s">
        <v>34</v>
      </c>
      <c r="B109" s="8">
        <v>0.0</v>
      </c>
      <c r="C109" s="10">
        <f>I36*H36*(((C99/I36-B99/H36)^2/(C99+B99))+((C100/I36-B100/H36)^2/(C100+B100))+((C101/I36-B101/H36)^2/(C101+B101)))</f>
        <v>0.02644230769</v>
      </c>
      <c r="D109" s="10">
        <f>I36*H36*(((D99/I36-B99/H36)^2/(D99+B99))+((D100/I36-B100/H36)^2/(D100+B100))+((D101/I36-B101/H36)^2/(D101+B101)))</f>
        <v>1.671587302</v>
      </c>
      <c r="E109" s="10">
        <f>I36*H36*(((E99/I36-B99/H36)^2/(E99+B99))+((E100/I36-B100/H36)^2/(E100+B100))+((E101/I36-B101/H36)^2/(E101+B101)))</f>
        <v>4.604502542</v>
      </c>
    </row>
    <row r="110">
      <c r="A110" s="7" t="s">
        <v>35</v>
      </c>
      <c r="B110" s="10">
        <f>I36*H36*(((B99/I36-C99/H36)^2/(B99+C99))+((B100/I36-C100/H36)^2/(B100+C100))+((B101/I36-C101/H36)^2/(B101+C101)))</f>
        <v>1.859775641</v>
      </c>
      <c r="C110" s="8">
        <v>0.0</v>
      </c>
      <c r="D110" s="10">
        <f>I36*H36*(((D99/I36-C99/H36)^2/(D99+C99))+((D100/I36-C100/H36)^2/(D100+C100))+((D101/I36-C101/H36)^2/(D101+C101)))</f>
        <v>3.173182957</v>
      </c>
      <c r="E110" s="10">
        <f>I36*H36*(((E99/I36-C99/H36)^2/(E99+C99))+((E100/I36-C100/H36)^2/(E100+C100))+((E101/I36-C101/H36)^2/(E101+C101)))</f>
        <v>4.266259259</v>
      </c>
      <c r="G110" s="13"/>
    </row>
    <row r="111">
      <c r="A111" s="7" t="s">
        <v>36</v>
      </c>
      <c r="B111" s="10">
        <f>I36*H36*(((B99/I36-D99/H36)^2/(B99+D99))+((B100/I36-D100/H36)^2/(B100+D100))+((B101/I36-D101/H36)^2/(B101+D101)))</f>
        <v>1.671587302</v>
      </c>
      <c r="C111" s="10">
        <f>I36*H36*(((C99/I36-D99/H36)^2/(C99+D99))+((C100/I36-D100/H36)^2/(C100+D100))+((C101/I36-D101/H36)^2/(C101+D101)))</f>
        <v>1.339849624</v>
      </c>
      <c r="D111" s="8">
        <v>0.0</v>
      </c>
      <c r="E111" s="10">
        <f>I36*H36*(((E99/I36-D99/H36)^2/(E99+D99))+((E100/I36-D100/H36)^2/(E100+D100))+((E101/I36-D101/H36)^2/(E101+D101)))</f>
        <v>7.362686911</v>
      </c>
    </row>
    <row r="112">
      <c r="A112" s="7" t="s">
        <v>37</v>
      </c>
      <c r="B112" s="10">
        <f>I36*H36*(((B99/I36-E99/H36)^2/(B99+E99))+((B100/I36-E100/H36)^2/(B100+E100))+((B101/I36-E101/H36)^2/(B101+E101)))</f>
        <v>6.437835875</v>
      </c>
      <c r="C112" s="10">
        <f>I36*H36*(((C99/I36-E99/H36)^2/(C99+E99))+((C100/I36-E100/H36)^2/(C100+E100))+((C101/I36-E101/H36)^2/(C101+E101)))</f>
        <v>4.266259259</v>
      </c>
      <c r="D112" s="10">
        <f>I36*H36*(((D99/I36-E99/H36)^2/(D99+E99))+((D100/I36-E100/H36)^2/(D100+E100))+((D101/I36-E101/H36)^2/(D101+E101)))</f>
        <v>9.196020244</v>
      </c>
      <c r="E112" s="8">
        <v>0.0</v>
      </c>
    </row>
    <row r="114" ht="20.25" customHeight="1">
      <c r="A114" s="15" t="s">
        <v>38</v>
      </c>
    </row>
    <row r="115" ht="18.75" customHeight="1">
      <c r="A115" s="13" t="s">
        <v>39</v>
      </c>
    </row>
    <row r="116">
      <c r="A116" s="2"/>
      <c r="B116" s="7" t="s">
        <v>34</v>
      </c>
      <c r="C116" s="7" t="s">
        <v>35</v>
      </c>
      <c r="D116" s="7" t="s">
        <v>36</v>
      </c>
      <c r="E116" s="7" t="s">
        <v>37</v>
      </c>
    </row>
    <row r="117">
      <c r="A117" s="7" t="s">
        <v>40</v>
      </c>
      <c r="B117" s="10">
        <f>COUNTIF(B4:B33,"&lt;=15")/$H$36</f>
        <v>0.7666666667</v>
      </c>
      <c r="C117" s="11">
        <f>COUNTIF(D4:D33,"&lt;=15")/$I$36</f>
        <v>0.76</v>
      </c>
      <c r="D117" s="10">
        <f>COUNTIF(C4:C33,"&lt;=15")/$H$36</f>
        <v>0.7333333333</v>
      </c>
      <c r="E117" s="10">
        <f>COUNTIF(E4:E33,"&lt;=15")/$I$36</f>
        <v>0.6</v>
      </c>
    </row>
    <row r="118">
      <c r="A118" s="7" t="s">
        <v>41</v>
      </c>
      <c r="B118" s="10">
        <f>COUNTIF(B4:B33,"&gt;15")/$H$36</f>
        <v>0.2333333333</v>
      </c>
      <c r="C118" s="11">
        <f>COUNTIF(D4:D33,"&gt;15")/$I$36</f>
        <v>0.24</v>
      </c>
      <c r="D118" s="10">
        <f>COUNTIF(C4:C33,"&gt;15")/$H$36</f>
        <v>0.2666666667</v>
      </c>
      <c r="E118" s="10">
        <f>COUNTIF(E4:E33,"&gt;15")/$I$36</f>
        <v>0.4</v>
      </c>
    </row>
    <row r="120">
      <c r="A120" s="18"/>
      <c r="B120" s="18"/>
      <c r="C120" s="18" t="s">
        <v>42</v>
      </c>
      <c r="D120" s="17"/>
      <c r="E120" s="17"/>
    </row>
    <row r="121">
      <c r="A121" s="19"/>
      <c r="B121" s="17"/>
      <c r="C121" s="17"/>
      <c r="D121" s="17"/>
      <c r="E121" s="17"/>
    </row>
    <row r="122">
      <c r="A122" s="19"/>
      <c r="B122" s="17"/>
      <c r="C122" s="17"/>
      <c r="D122" s="17"/>
      <c r="E122" s="17"/>
    </row>
    <row r="123">
      <c r="A123" s="19"/>
      <c r="B123" s="17"/>
      <c r="C123" s="17"/>
      <c r="D123" s="17"/>
      <c r="E123" s="17"/>
    </row>
    <row r="124">
      <c r="A124" s="19"/>
      <c r="B124" s="17"/>
      <c r="C124" s="17"/>
      <c r="D124" s="17"/>
      <c r="E124" s="17"/>
    </row>
    <row r="125">
      <c r="A125" s="11"/>
      <c r="B125" s="7" t="s">
        <v>34</v>
      </c>
      <c r="C125" s="7" t="s">
        <v>35</v>
      </c>
      <c r="D125" s="7" t="s">
        <v>36</v>
      </c>
      <c r="E125" s="7" t="s">
        <v>37</v>
      </c>
    </row>
    <row r="126">
      <c r="A126" s="7" t="s">
        <v>34</v>
      </c>
      <c r="B126" s="8">
        <v>0.0</v>
      </c>
      <c r="C126" s="10">
        <f>ABS(2*ASIN(SQRT(C118))- 2* ASIN(SQRT(B118)))*SQRT((I36*H36)/(I36 + H36))</f>
        <v>0.05792178619</v>
      </c>
      <c r="D126" s="10">
        <f>ABS(2*ASIN(SQRT(D118))-2*ASIN(SQRT(B118)))*SQRT((H36*H36)/(H36+H36))</f>
        <v>0.2982899048</v>
      </c>
      <c r="E126" s="10">
        <f>ABS(2*ASIN(SQRT(E118))-2* ASIN(SQRT(B118)))*SQRT((I36*H36)/(I36 + H36))</f>
        <v>1.333739351</v>
      </c>
    </row>
    <row r="127">
      <c r="A127" s="7" t="s">
        <v>35</v>
      </c>
      <c r="B127" s="10">
        <f>ABS(2*ASIN(SQRT(C118))- 2* ASIN(SQRT(B118)))*SQRT((I36*H36)/(I36 + H36))</f>
        <v>0.05792178619</v>
      </c>
      <c r="C127" s="8">
        <v>0.0</v>
      </c>
      <c r="D127" s="20">
        <f>ABS(2*ASIN(SQRT(D118))-2*ASIN(SQRT(C118)))*SQRT((I36*H36)/(I36+H36))</f>
        <v>0.2264864788</v>
      </c>
      <c r="E127" s="10">
        <f>ABS(2*ASIN(SQRT(C118))-2*ASIN(SQRT(E118)))*SQRT((I36*I36)/(I36 + I36))</f>
        <v>1.221502321</v>
      </c>
    </row>
    <row r="128">
      <c r="A128" s="7" t="s">
        <v>36</v>
      </c>
      <c r="B128" s="20">
        <f>ABS(2*ASIN(SQRT(D118))-2*ASIN(SQRT(B118)))*SQRT((H36*H36)/(H36+H36))</f>
        <v>0.2982899048</v>
      </c>
      <c r="C128" s="10">
        <f>ABS(2*ASIN(SQRT(D118))-2*ASIN(SQRT(C118)))*SQRT((I36*H36)/(I36+H36))</f>
        <v>0.2264864788</v>
      </c>
      <c r="D128" s="8">
        <v>0.0</v>
      </c>
      <c r="E128" s="10">
        <f>ABS(2*ASIN(SQRT(E118))-2*ASIN(SQRT(D118)))*SQRT((I36*H36)/(I36 + H36))</f>
        <v>1.049331086</v>
      </c>
    </row>
    <row r="129">
      <c r="A129" s="7" t="s">
        <v>37</v>
      </c>
      <c r="B129" s="10">
        <f>ABS(2*ASIN(SQRT(E118))-2* ASIN(SQRT(B118)))*SQRT((I36*H36)/(I36 + H36))</f>
        <v>1.333739351</v>
      </c>
      <c r="C129" s="10">
        <f>ABS(2*ASIN(SQRT(C118))-2*ASIN(SQRT(E118)))*SQRT((I36*I36)/(I36 + I36))</f>
        <v>1.221502321</v>
      </c>
      <c r="D129" s="10">
        <f>ABS(2*ASIN(SQRT(E118))-2*ASIN(SQRT(D118)))*SQRT((I36*H36)/(I36 + H36))</f>
        <v>1.049331086</v>
      </c>
      <c r="E129" s="8">
        <v>0.0</v>
      </c>
    </row>
    <row r="131">
      <c r="A131" s="15" t="s">
        <v>43</v>
      </c>
    </row>
    <row r="132">
      <c r="A132" s="13" t="s">
        <v>44</v>
      </c>
    </row>
    <row r="133">
      <c r="A133" s="13" t="s">
        <v>45</v>
      </c>
      <c r="C133" s="13"/>
    </row>
  </sheetData>
  <mergeCells count="3">
    <mergeCell ref="A2:A3"/>
    <mergeCell ref="B2:C2"/>
    <mergeCell ref="D2:E2"/>
  </mergeCells>
  <drawing r:id="rId1"/>
</worksheet>
</file>