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<sst xmlns="http://schemas.openxmlformats.org/spreadsheetml/2006/main" count="77" uniqueCount="47">
  <si>
    <t>№ ученика класса А (традиционная методика)</t>
  </si>
  <si>
    <t>Количество правильно выполненных заданий до начала эксперимента</t>
  </si>
  <si>
    <t xml:space="preserve">Количество правильно выполненных заданий после эксперимента </t>
  </si>
  <si>
    <t>№ ученика класса Б (экспериментальная методика)</t>
  </si>
  <si>
    <t>-</t>
  </si>
  <si>
    <t>Среднее значение</t>
  </si>
  <si>
    <t>Класс А (M)</t>
  </si>
  <si>
    <t>Класс Б (N)</t>
  </si>
  <si>
    <t>Дисперсия выборки</t>
  </si>
  <si>
    <t>Объём выборок</t>
  </si>
  <si>
    <t>Используем критерий Крамера-Уэлча для вычисления Т эмп до и после начала эксперимента</t>
  </si>
  <si>
    <t xml:space="preserve"> =</t>
  </si>
  <si>
    <t>- т.к. Tэмп &lt; 1,96, то гипотеза о совпадении характеристик класса A и класса Б принимается на уровне значимости 0,05.</t>
  </si>
  <si>
    <t>- т.к. Тэмп &gt; 1,96, то достоверность различий характеристик контрольной и экспериментальной групп после окончания эксперимента составляет 95%.</t>
  </si>
  <si>
    <r>
      <rPr>
        <rFont val="Arial"/>
        <b/>
        <color theme="1"/>
      </rPr>
      <t>Вывод:</t>
    </r>
    <r>
      <rPr>
        <rFont val="Arial"/>
        <color theme="1"/>
      </rPr>
      <t xml:space="preserve"> начальные (до начала эксперимента) состояния экспериментальной и контрольной групп совпадают. Конечные (после окончания эксперимента) - различаются. Следовательно, эффект изменений обусловлен именнол применением экспериментальнйо методики обучения.</t>
    </r>
  </si>
  <si>
    <t>U1i до проведения эксперимента</t>
  </si>
  <si>
    <t>U2i после проведения эксперимента</t>
  </si>
  <si>
    <t>U2i до проведения эксперимента</t>
  </si>
  <si>
    <t>Сумма U</t>
  </si>
  <si>
    <t>Используем критерий Вилкоксона-Манна-Уитни для вычисления W эмп до и после эксперимента</t>
  </si>
  <si>
    <t>- т.к. Wэмп &lt; 1,96, то характеристики сравниваемых выборок совпадают с уровнем значимости 0,05.</t>
  </si>
  <si>
    <t xml:space="preserve"> = </t>
  </si>
  <si>
    <t>- т.к. Wэмп &gt; 1,96, то достоверность различий характеристик сравниваемых выборок составляет 95%.</t>
  </si>
  <si>
    <r>
      <rPr>
        <rFont val="Arial"/>
        <b/>
        <color theme="1"/>
      </rPr>
      <t>Вывод:</t>
    </r>
    <r>
      <rPr>
        <rFont val="Arial"/>
        <color theme="1"/>
      </rPr>
      <t xml:space="preserve"> эффект изменений обусловлен именно применением экспериментальной методики обучения.</t>
    </r>
  </si>
  <si>
    <t>Уровень знаний</t>
  </si>
  <si>
    <t>Класс A до начала эксперимента (чел.)</t>
  </si>
  <si>
    <t>Класс Б до начала эксперимента (чел.)</t>
  </si>
  <si>
    <t>Класс A после окончания эксперимента (чел.)</t>
  </si>
  <si>
    <t>Класс Б после окончания эксперимента (чел.)</t>
  </si>
  <si>
    <t>Максимальное число правильно решенных задач</t>
  </si>
  <si>
    <t>Низкий</t>
  </si>
  <si>
    <t>Средний</t>
  </si>
  <si>
    <t>Высокий</t>
  </si>
  <si>
    <t>Используем критерий однородности для вычисления x^2</t>
  </si>
  <si>
    <t>Класс A до начала эксперимента</t>
  </si>
  <si>
    <t>Класс Б до начала эксперимента</t>
  </si>
  <si>
    <t>Класс A после окончания эксперимента</t>
  </si>
  <si>
    <t>Класс Б после окончания эксперимента</t>
  </si>
  <si>
    <t>т.к. x^2 эмп 8,69 &gt; 5,99 = x^2 0.05, то достоверность различий характеристик экспериментальной и контрольной групп после окончания эксперимента составляет 95%.</t>
  </si>
  <si>
    <r>
      <rPr>
        <rFont val="Arial"/>
        <b/>
        <color theme="1"/>
      </rPr>
      <t>Вывод:</t>
    </r>
    <r>
      <rPr>
        <rFont val="Arial"/>
        <color theme="1"/>
      </rPr>
      <t xml:space="preserve"> Начальные (до начала эксперимента) состояния экспериментальной и контрольной групп совпадают, а конечные (после окончания эксперимента) – различаются. Эффект изменений обусловлен именно применением экспериментальной методики обучения.</t>
    </r>
  </si>
  <si>
    <t>Доля, которую составляют учащиеся, не усвоившие материал</t>
  </si>
  <si>
    <t>Доля, которую составляют учащиеся, усвоившие материал</t>
  </si>
  <si>
    <t>Используем критерий Фишера для вычисления 𝜑 эмп</t>
  </si>
  <si>
    <t>Вывод:</t>
  </si>
  <si>
    <r>
      <rPr>
        <rFont val="Arial"/>
        <b/>
        <color theme="1"/>
      </rPr>
      <t>Класс A и Класс Б до начала эксперимента:</t>
    </r>
    <r>
      <rPr>
        <rFont val="Arial"/>
        <color theme="1"/>
      </rPr>
      <t xml:space="preserve"> 𝜑 эмп = 0,26 &lt; 1,64 - Состояния экспериментальной и контрольной групп до начала эксперимента совпадают с уровнем значимости 0,05.</t>
    </r>
  </si>
  <si>
    <r>
      <rPr>
        <rFont val="Arial"/>
        <b/>
        <color theme="1"/>
      </rPr>
      <t>Класс A и Класс Б после окончания эксперимента:</t>
    </r>
    <r>
      <rPr>
        <rFont val="Arial"/>
        <color theme="1"/>
      </rPr>
      <t xml:space="preserve"> 𝜑 эмп = 2,71 &gt; 1,64 - Достоверность различий состояний экспериментальной и контрольной групп после окончания эксперимента составляет 95%
</t>
    </r>
  </si>
  <si>
    <t xml:space="preserve">Эффект изменений обусловлен применением экспериментальной методики обучения.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</si>
</sst>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1" xfId="0" applyAlignment="1" applyBorder="1" applyFont="1" applyNumberFormat="1">
      <alignment horizontal="center" readingOrder="0"/>
    </xf>
    <xf borderId="1" fillId="0" fontId="1" numFmtId="2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horizontal="center"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vertical="bottom"/>
    </xf>
    <xf borderId="0" fillId="0" fontId="1" numFmtId="0" xfId="0" applyFont="1"/>
    <xf borderId="1" fillId="0" fontId="1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200025</xdr:rowOff>
    </xdr:from>
    <xdr:ext cx="1905000" cy="77152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190500</xdr:rowOff>
    </xdr:from>
    <xdr:ext cx="1905000" cy="77152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200025</xdr:rowOff>
    </xdr:from>
    <xdr:ext cx="1905000" cy="9810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180975</xdr:rowOff>
    </xdr:from>
    <xdr:ext cx="1905000" cy="9810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</xdr:row>
      <xdr:rowOff>200025</xdr:rowOff>
    </xdr:from>
    <xdr:ext cx="1905000" cy="77152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</xdr:row>
      <xdr:rowOff>190500</xdr:rowOff>
    </xdr:from>
    <xdr:ext cx="2886075" cy="628650"/>
    <xdr:pic>
      <xdr:nvPicPr>
        <xdr:cNvPr id="0" name="image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1</v>
      </c>
      <c r="G1" s="2"/>
    </row>
    <row r="2">
      <c r="A2" s="1">
        <v>1.0</v>
      </c>
      <c r="B2" s="3">
        <v>15.0</v>
      </c>
      <c r="C2" s="3">
        <v>13.0</v>
      </c>
      <c r="D2" s="3">
        <v>1.0</v>
      </c>
      <c r="E2" s="3">
        <v>9.0</v>
      </c>
      <c r="F2" s="3">
        <v>20.0</v>
      </c>
      <c r="G2" s="4"/>
    </row>
    <row r="3">
      <c r="A3" s="1">
        <v>2.0</v>
      </c>
      <c r="B3" s="3">
        <v>10.0</v>
      </c>
      <c r="C3" s="3">
        <v>11.0</v>
      </c>
      <c r="D3" s="3">
        <v>2.0</v>
      </c>
      <c r="E3" s="3">
        <v>11.0</v>
      </c>
      <c r="F3" s="3">
        <v>19.0</v>
      </c>
      <c r="G3" s="4"/>
    </row>
    <row r="4">
      <c r="A4" s="1">
        <v>3.0</v>
      </c>
      <c r="B4" s="3">
        <v>9.0</v>
      </c>
      <c r="C4" s="3">
        <v>7.0</v>
      </c>
      <c r="D4" s="3">
        <v>3.0</v>
      </c>
      <c r="E4" s="3">
        <v>14.0</v>
      </c>
      <c r="F4" s="3">
        <v>18.0</v>
      </c>
      <c r="G4" s="4"/>
    </row>
    <row r="5">
      <c r="A5" s="1">
        <v>4.0</v>
      </c>
      <c r="B5" s="3">
        <v>20.0</v>
      </c>
      <c r="C5" s="3">
        <v>17.0</v>
      </c>
      <c r="D5" s="3">
        <v>4.0</v>
      </c>
      <c r="E5" s="3">
        <v>8.0</v>
      </c>
      <c r="F5" s="3">
        <v>12.0</v>
      </c>
      <c r="G5" s="4"/>
    </row>
    <row r="6">
      <c r="A6" s="3">
        <v>5.0</v>
      </c>
      <c r="B6" s="3">
        <v>6.0</v>
      </c>
      <c r="C6" s="3">
        <v>9.0</v>
      </c>
      <c r="D6" s="3">
        <v>5.0</v>
      </c>
      <c r="E6" s="3">
        <v>12.0</v>
      </c>
      <c r="F6" s="3">
        <v>16.0</v>
      </c>
    </row>
    <row r="7">
      <c r="A7" s="3">
        <v>6.0</v>
      </c>
      <c r="B7" s="3">
        <v>7.0</v>
      </c>
      <c r="C7" s="3">
        <v>8.0</v>
      </c>
      <c r="D7" s="3">
        <v>6.0</v>
      </c>
      <c r="E7" s="3">
        <v>15.0</v>
      </c>
      <c r="F7" s="3">
        <v>19.0</v>
      </c>
    </row>
    <row r="8">
      <c r="A8" s="3">
        <v>7.0</v>
      </c>
      <c r="B8" s="3">
        <v>15.0</v>
      </c>
      <c r="C8" s="3">
        <v>16.0</v>
      </c>
      <c r="D8" s="3">
        <v>7.0</v>
      </c>
      <c r="E8" s="3">
        <v>18.0</v>
      </c>
      <c r="F8" s="3">
        <v>17.0</v>
      </c>
    </row>
    <row r="9">
      <c r="A9" s="3">
        <v>8.0</v>
      </c>
      <c r="B9" s="3">
        <v>10.0</v>
      </c>
      <c r="C9" s="3">
        <v>12.0</v>
      </c>
      <c r="D9" s="3">
        <v>8.0</v>
      </c>
      <c r="E9" s="3">
        <v>16.0</v>
      </c>
      <c r="F9" s="3">
        <v>19.0</v>
      </c>
    </row>
    <row r="10">
      <c r="A10" s="3">
        <v>9.0</v>
      </c>
      <c r="B10" s="3">
        <v>19.0</v>
      </c>
      <c r="C10" s="5">
        <v>18.0</v>
      </c>
      <c r="D10" s="5">
        <v>9.0</v>
      </c>
      <c r="E10" s="5">
        <v>20.0</v>
      </c>
      <c r="F10" s="5">
        <v>20.0</v>
      </c>
    </row>
    <row r="11">
      <c r="A11" s="3">
        <v>10.0</v>
      </c>
      <c r="B11" s="3">
        <v>14.0</v>
      </c>
      <c r="C11" s="3">
        <v>19.0</v>
      </c>
      <c r="D11" s="3">
        <v>10.0</v>
      </c>
      <c r="E11" s="3">
        <v>19.0</v>
      </c>
      <c r="F11" s="3">
        <v>20.0</v>
      </c>
    </row>
    <row r="12">
      <c r="A12" s="3">
        <v>11.0</v>
      </c>
      <c r="B12" s="3">
        <v>8.0</v>
      </c>
      <c r="C12" s="3">
        <v>6.0</v>
      </c>
      <c r="D12" s="3">
        <v>11.0</v>
      </c>
      <c r="E12" s="3">
        <v>7.0</v>
      </c>
      <c r="F12" s="3">
        <v>15.0</v>
      </c>
    </row>
    <row r="13">
      <c r="A13" s="3">
        <v>12.0</v>
      </c>
      <c r="B13" s="3">
        <v>17.0</v>
      </c>
      <c r="C13" s="3">
        <v>11.0</v>
      </c>
      <c r="D13" s="3">
        <v>12.0</v>
      </c>
      <c r="E13" s="3">
        <v>10.0</v>
      </c>
      <c r="F13" s="3">
        <v>18.0</v>
      </c>
    </row>
    <row r="14">
      <c r="A14" s="3">
        <v>13.0</v>
      </c>
      <c r="B14" s="3">
        <v>16.0</v>
      </c>
      <c r="C14" s="3">
        <v>13.0</v>
      </c>
      <c r="D14" s="3">
        <v>13.0</v>
      </c>
      <c r="E14" s="3">
        <v>17.0</v>
      </c>
      <c r="F14" s="3">
        <v>19.0</v>
      </c>
    </row>
    <row r="15">
      <c r="A15" s="3">
        <v>14.0</v>
      </c>
      <c r="B15" s="3">
        <v>11.0</v>
      </c>
      <c r="C15" s="3">
        <v>10.0</v>
      </c>
      <c r="D15" s="3">
        <v>14.0</v>
      </c>
      <c r="E15" s="3">
        <v>6.0</v>
      </c>
      <c r="F15" s="3">
        <v>14.0</v>
      </c>
    </row>
    <row r="16">
      <c r="A16" s="3">
        <v>15.0</v>
      </c>
      <c r="B16" s="3">
        <v>18.0</v>
      </c>
      <c r="C16" s="3">
        <v>20.0</v>
      </c>
      <c r="D16" s="3" t="s">
        <v>4</v>
      </c>
      <c r="E16" s="3" t="s">
        <v>4</v>
      </c>
      <c r="F16" s="3" t="s">
        <v>4</v>
      </c>
    </row>
    <row r="17">
      <c r="A17" s="3">
        <v>16.0</v>
      </c>
      <c r="B17" s="3">
        <v>9.0</v>
      </c>
      <c r="C17" s="3">
        <v>15.0</v>
      </c>
      <c r="D17" s="3" t="s">
        <v>4</v>
      </c>
      <c r="E17" s="3" t="s">
        <v>4</v>
      </c>
      <c r="F17" s="3" t="s">
        <v>4</v>
      </c>
    </row>
    <row r="19">
      <c r="A19" s="1" t="s">
        <v>5</v>
      </c>
      <c r="B19" s="6">
        <f t="shared" ref="B19:C19" si="1"> AVERAGE(B2:B17)</f>
        <v>12.75</v>
      </c>
      <c r="C19" s="6">
        <f t="shared" si="1"/>
        <v>12.8125</v>
      </c>
      <c r="D19" s="6">
        <f t="shared" ref="D19:E19" si="2"> AVERAGE(E2:E17)</f>
        <v>13</v>
      </c>
      <c r="E19" s="6">
        <f t="shared" si="2"/>
        <v>17.57142857</v>
      </c>
      <c r="F19" s="2"/>
      <c r="G19" s="1"/>
      <c r="H19" s="3" t="s">
        <v>6</v>
      </c>
      <c r="I19" s="3" t="s">
        <v>7</v>
      </c>
    </row>
    <row r="20">
      <c r="A20" s="1" t="s">
        <v>8</v>
      </c>
      <c r="B20" s="6">
        <f t="shared" ref="B20:C20" si="3"> VAR(B2:B17)</f>
        <v>20.46666667</v>
      </c>
      <c r="C20" s="6">
        <f t="shared" si="3"/>
        <v>18.82916667</v>
      </c>
      <c r="D20" s="6">
        <f t="shared" ref="D20:E20" si="4"> VAR(E2:E17)</f>
        <v>21.53846154</v>
      </c>
      <c r="E20" s="7">
        <f t="shared" si="4"/>
        <v>6.10989011</v>
      </c>
      <c r="F20" s="2"/>
      <c r="G20" s="3" t="s">
        <v>9</v>
      </c>
      <c r="H20" s="3">
        <v>16.0</v>
      </c>
      <c r="I20" s="3">
        <v>14.0</v>
      </c>
    </row>
    <row r="22">
      <c r="A22" s="8" t="s">
        <v>10</v>
      </c>
    </row>
    <row r="24">
      <c r="C24" s="4" t="s">
        <v>11</v>
      </c>
      <c r="D24" s="6">
        <f> SQRT(H20*I20)*ABS(B19-D19)/SQRT(H20*D120+I20*B20)</f>
        <v>0.2210428349</v>
      </c>
      <c r="E24" s="8" t="s">
        <v>12</v>
      </c>
    </row>
    <row r="29">
      <c r="C29" s="4" t="s">
        <v>11</v>
      </c>
      <c r="D29" s="6">
        <f> SQRT(H20*I20)*ABS(C19-E19)/SQRT(H20*E20+I20*C20)</f>
        <v>3.746788734</v>
      </c>
      <c r="E29" s="8" t="s">
        <v>13</v>
      </c>
    </row>
    <row r="32">
      <c r="A32" s="8" t="s">
        <v>14</v>
      </c>
    </row>
    <row r="33">
      <c r="A33" s="1" t="s">
        <v>15</v>
      </c>
      <c r="B33" s="1" t="s">
        <v>16</v>
      </c>
    </row>
    <row r="34">
      <c r="A34" s="9">
        <f t="shared" ref="A34:B34" si="5">COUNTIF(B$2:B$17,"&gt;"&amp;E2)+COUNTIF(B$2:B$17,E2)/2</f>
        <v>12</v>
      </c>
      <c r="B34" s="9">
        <f t="shared" si="5"/>
        <v>0.5</v>
      </c>
    </row>
    <row r="35">
      <c r="A35" s="9">
        <f t="shared" ref="A35:B35" si="6">COUNTIF(B$2:B$17,"&gt;"&amp;E3)+COUNTIF(B$2:B$17,E3)/2</f>
        <v>8.5</v>
      </c>
      <c r="B35" s="9">
        <f t="shared" si="6"/>
        <v>1.5</v>
      </c>
    </row>
    <row r="36">
      <c r="A36" s="9">
        <f t="shared" ref="A36:B36" si="7">COUNTIF(B$2:B$17,"&gt;"&amp;E4)+COUNTIF(B$2:B$17,E4)/2</f>
        <v>7.5</v>
      </c>
      <c r="B36" s="9">
        <f t="shared" si="7"/>
        <v>2.5</v>
      </c>
    </row>
    <row r="37">
      <c r="A37" s="9">
        <f t="shared" ref="A37:B37" si="8">COUNTIF(B$2:B$17,"&gt;"&amp;E5)+COUNTIF(B$2:B$17,E5)/2</f>
        <v>13.5</v>
      </c>
      <c r="B37" s="9">
        <f t="shared" si="8"/>
        <v>8.5</v>
      </c>
    </row>
    <row r="38">
      <c r="A38" s="9">
        <f t="shared" ref="A38:B38" si="9">COUNTIF(B$2:B$17,"&gt;"&amp;E6)+COUNTIF(B$2:B$17,E6)/2</f>
        <v>8</v>
      </c>
      <c r="B38" s="9">
        <f t="shared" si="9"/>
        <v>4.5</v>
      </c>
    </row>
    <row r="39">
      <c r="A39" s="9">
        <f t="shared" ref="A39:B39" si="10">COUNTIF(B$2:B$17,"&gt;"&amp;E7)+COUNTIF(B$2:B$17,E7)/2</f>
        <v>6</v>
      </c>
      <c r="B39" s="9">
        <f t="shared" si="10"/>
        <v>1.5</v>
      </c>
    </row>
    <row r="40">
      <c r="A40" s="9">
        <f t="shared" ref="A40:B40" si="11">COUNTIF(B$2:B$17,"&gt;"&amp;E8)+COUNTIF(B$2:B$17,E8)/2</f>
        <v>2.5</v>
      </c>
      <c r="B40" s="9">
        <f t="shared" si="11"/>
        <v>3.5</v>
      </c>
    </row>
    <row r="41">
      <c r="A41" s="9">
        <f t="shared" ref="A41:B41" si="12">COUNTIF(B$2:B$17,"&gt;"&amp;E9)+COUNTIF(B$2:B$17,E9)/2</f>
        <v>4.5</v>
      </c>
      <c r="B41" s="9">
        <f t="shared" si="12"/>
        <v>1.5</v>
      </c>
    </row>
    <row r="42">
      <c r="A42" s="9">
        <f t="shared" ref="A42:B42" si="13">COUNTIF(B$2:B$17,"&gt;"&amp;E10)+COUNTIF(B$2:B$17,E10)/2</f>
        <v>0.5</v>
      </c>
      <c r="B42" s="9">
        <f t="shared" si="13"/>
        <v>0.5</v>
      </c>
    </row>
    <row r="43">
      <c r="A43" s="9">
        <f t="shared" ref="A43:B43" si="14">COUNTIF(B$2:B$17,"&gt;"&amp;E11)+COUNTIF(B$2:B$17,E11)/2</f>
        <v>1.5</v>
      </c>
      <c r="B43" s="9">
        <f t="shared" si="14"/>
        <v>0.5</v>
      </c>
    </row>
    <row r="44">
      <c r="A44" s="9">
        <f t="shared" ref="A44:B44" si="15">COUNTIF(B$2:B$17,"&gt;"&amp;E12)+COUNTIF(B$2:B$17,E12)/2</f>
        <v>14.5</v>
      </c>
      <c r="B44" s="9">
        <f t="shared" si="15"/>
        <v>5.5</v>
      </c>
    </row>
    <row r="45">
      <c r="A45" s="9">
        <f t="shared" ref="A45:B45" si="16">COUNTIF(B$2:B$17,"&gt;"&amp;E13)+COUNTIF(B$2:B$17,E13)/2</f>
        <v>10</v>
      </c>
      <c r="B45" s="9">
        <f t="shared" si="16"/>
        <v>2.5</v>
      </c>
    </row>
    <row r="46">
      <c r="A46" s="9">
        <f t="shared" ref="A46:B46" si="17">COUNTIF(B$2:B$17,"&gt;"&amp;E14)+COUNTIF(B$2:B$17,E14)/2</f>
        <v>3.5</v>
      </c>
      <c r="B46" s="9">
        <f t="shared" si="17"/>
        <v>1.5</v>
      </c>
    </row>
    <row r="47">
      <c r="A47" s="9">
        <f t="shared" ref="A47:B47" si="18">COUNTIF(B$2:B$17,"&gt;"&amp;E15)+COUNTIF(B$2:B$17,E15)/2</f>
        <v>15.5</v>
      </c>
      <c r="B47" s="9">
        <f t="shared" si="18"/>
        <v>6</v>
      </c>
    </row>
    <row r="48">
      <c r="A48" s="9">
        <f t="shared" ref="A48:B48" si="19">COUNTIF(B$2:B$17,"&gt;"&amp;E16)+COUNTIF(B$2:B$17,E16)/2</f>
        <v>0</v>
      </c>
      <c r="B48" s="9">
        <f t="shared" si="19"/>
        <v>0</v>
      </c>
    </row>
    <row r="49">
      <c r="A49" s="9">
        <f t="shared" ref="A49:B49" si="20">COUNTIF(B$2:B$17,"&gt;"&amp;E17)+COUNTIF(B$2:B$17,E17)/2</f>
        <v>0</v>
      </c>
      <c r="B49" s="9">
        <f t="shared" si="20"/>
        <v>0</v>
      </c>
    </row>
    <row r="51">
      <c r="A51" s="9"/>
      <c r="B51" s="1" t="s">
        <v>15</v>
      </c>
      <c r="C51" s="1" t="s">
        <v>17</v>
      </c>
    </row>
    <row r="52">
      <c r="A52" s="3" t="s">
        <v>18</v>
      </c>
      <c r="B52" s="9">
        <f t="shared" ref="B52:C52" si="21">SUM(A$34:A$49)</f>
        <v>108</v>
      </c>
      <c r="C52" s="9">
        <f t="shared" si="21"/>
        <v>40.5</v>
      </c>
    </row>
    <row r="54">
      <c r="A54" s="8" t="s">
        <v>19</v>
      </c>
    </row>
    <row r="57">
      <c r="C57" s="4" t="s">
        <v>11</v>
      </c>
      <c r="D57" s="6">
        <f> ABS(I20*H20/2-B52)/ SQRT(I20*H20*(I20+H20+1)/12)</f>
        <v>0.1662821986</v>
      </c>
      <c r="E57" s="8" t="s">
        <v>20</v>
      </c>
    </row>
    <row r="63">
      <c r="C63" s="4" t="s">
        <v>21</v>
      </c>
      <c r="D63" s="6">
        <f> ABS(I20*H20/2-C52)/ SQRT(I20*H20*(I20+H20+1)/12)</f>
        <v>2.972294301</v>
      </c>
      <c r="E63" s="8" t="s">
        <v>22</v>
      </c>
    </row>
    <row r="66">
      <c r="A66" s="8" t="s">
        <v>23</v>
      </c>
    </row>
    <row r="67">
      <c r="A67" s="10" t="s">
        <v>24</v>
      </c>
      <c r="B67" s="11" t="s">
        <v>25</v>
      </c>
      <c r="C67" s="11" t="s">
        <v>26</v>
      </c>
      <c r="D67" s="11" t="s">
        <v>27</v>
      </c>
      <c r="E67" s="11" t="s">
        <v>28</v>
      </c>
      <c r="G67" s="10" t="s">
        <v>24</v>
      </c>
      <c r="H67" s="12" t="s">
        <v>29</v>
      </c>
    </row>
    <row r="68">
      <c r="A68" s="13" t="s">
        <v>30</v>
      </c>
      <c r="B68" s="14">
        <f t="array" ref="B68:B71"> FREQUENCY(B$2:B$17,$H$68:$H$70)</f>
        <v>7</v>
      </c>
      <c r="C68" s="14">
        <f t="array" ref="C68:C71"> FREQUENCY(E$2:E$15,$H$68:$H$70)</f>
        <v>5</v>
      </c>
      <c r="D68" s="14">
        <f t="array" ref="D68:D71"> FREQUENCY(C$2:C$17,$H$68:$H$70)</f>
        <v>5</v>
      </c>
      <c r="E68" s="14">
        <f t="array" ref="E68:E71"> FREQUENCY(F$2:F$15,$H$68:$H$70)</f>
        <v>0</v>
      </c>
      <c r="G68" s="13" t="s">
        <v>30</v>
      </c>
      <c r="H68" s="15">
        <v>10.0</v>
      </c>
    </row>
    <row r="69">
      <c r="A69" s="13" t="s">
        <v>31</v>
      </c>
      <c r="B69" s="14">
        <v>4.0</v>
      </c>
      <c r="C69" s="14">
        <v>4.0</v>
      </c>
      <c r="D69" s="14">
        <v>6.0</v>
      </c>
      <c r="E69" s="14">
        <v>3.0</v>
      </c>
      <c r="G69" s="13" t="s">
        <v>31</v>
      </c>
      <c r="H69" s="15">
        <v>15.0</v>
      </c>
    </row>
    <row r="70">
      <c r="A70" s="16" t="s">
        <v>32</v>
      </c>
      <c r="B70" s="14">
        <v>5.0</v>
      </c>
      <c r="C70" s="14">
        <v>5.0</v>
      </c>
      <c r="D70" s="14">
        <v>5.0</v>
      </c>
      <c r="E70" s="14">
        <v>11.0</v>
      </c>
      <c r="G70" s="13" t="s">
        <v>32</v>
      </c>
      <c r="H70" s="15">
        <v>20.0</v>
      </c>
    </row>
    <row r="71">
      <c r="B71" s="17">
        <v>0.0</v>
      </c>
      <c r="C71" s="17">
        <v>0.0</v>
      </c>
      <c r="D71" s="17">
        <v>0.0</v>
      </c>
      <c r="E71" s="17">
        <v>0.0</v>
      </c>
    </row>
    <row r="72">
      <c r="A72" s="8" t="s">
        <v>33</v>
      </c>
    </row>
    <row r="77">
      <c r="A77" s="9"/>
      <c r="B77" s="1" t="s">
        <v>34</v>
      </c>
      <c r="C77" s="1" t="s">
        <v>35</v>
      </c>
      <c r="D77" s="1" t="s">
        <v>36</v>
      </c>
      <c r="E77" s="1" t="s">
        <v>37</v>
      </c>
    </row>
    <row r="78">
      <c r="A78" s="1" t="s">
        <v>34</v>
      </c>
      <c r="B78" s="3">
        <v>0.0</v>
      </c>
      <c r="C78" s="6">
        <f>I20*H20*(((C68/I20-B68/H20)^2/(C68+B68))+((C69/I20-B69/H20)^2/(C69+B69))+((C70/I20-B70/H20)^2/(C70+B70)))</f>
        <v>0.2008928571</v>
      </c>
      <c r="D78" s="6">
        <f>I20*H20*(((D68/I20-B68/H20)^2/(D68+B68))+((D69/I20-B69/H20)^2/(D69+B69))+((D70/I20-B70/H20)^2/(D70+B70)))</f>
        <v>0.8794642857</v>
      </c>
      <c r="E78" s="6">
        <f>I20*H20*(((E68/I20-B68/H20)^2/(E68+B68))+((E69/I20-B69/H20)^2/(E69+B69))+((E70/I20-B70/H20)^2/(E70+B70)))</f>
        <v>9.300860969</v>
      </c>
    </row>
    <row r="79">
      <c r="A79" s="1" t="s">
        <v>35</v>
      </c>
      <c r="B79" s="6">
        <f>I20*H20*(((B68/I20-C68/H20)^2/(B68+C68))+((B69/I20-C69/H20)^2/(B69+C69))+((B70/I20-C70/H20)^2/(B70+C70)))</f>
        <v>0.7366071429</v>
      </c>
      <c r="C79" s="3">
        <v>0.0</v>
      </c>
      <c r="D79" s="6">
        <f>I20*H20*(((D68/I20-C68/H20)^2/(D68+C68))+((D69/I20-C69/H20)^2/(D69+C69))+((D70/I20-C70/H20)^2/(D70+C70)))</f>
        <v>0.8035714286</v>
      </c>
      <c r="E79" s="6">
        <f>I20*H20*(((E68/I20-C68/H20)^2/(E68+C68))+((E69/I20-C69/H20)^2/(E69+C69))+((E70/I20-C70/H20)^2/(E70+C70)))</f>
        <v>7.550860969</v>
      </c>
    </row>
    <row r="80">
      <c r="A80" s="1" t="s">
        <v>36</v>
      </c>
      <c r="B80" s="6">
        <f>I20*H20*(((B68/I20-D68/H20)^2/(B68+D68))+((B69/I20-D69/H20)^2/(B69+D69))+((B70/I20-D70/H20)^2/(B70+D70)))</f>
        <v>0.8794642857</v>
      </c>
      <c r="C80" s="6">
        <f>I20*H20*(((C68/I20-D68/H20)^2/(C68+D68))+((C69/I20-D69/H20)^2/(C69+D69))+((C70/I20-D70/H20)^2/(C70+D70)))</f>
        <v>0.2678571429</v>
      </c>
      <c r="D80" s="3">
        <v>0.0</v>
      </c>
      <c r="E80" s="6">
        <f>I20*H20*(((E68/I20-D68/H20)^2/(E68+D68))+((E69/I20-D69/H20)^2/(E69+D69))+((E70/I20-D70/H20)^2/(E70+D70)))</f>
        <v>8.152901786</v>
      </c>
    </row>
    <row r="81">
      <c r="A81" s="1" t="s">
        <v>37</v>
      </c>
      <c r="B81" s="6">
        <f>I20*H20*(((B68/I20-E68/H20)^2/(B68+E68))+((B69/I20-E69/H20)^2/(B69+E69))+((B70/I20-E70/H20)^2/(B70+E70)))</f>
        <v>9.836575255</v>
      </c>
      <c r="C81" s="6">
        <f>I20*H20*(((C68/I20-E68/H20)^2/(C68+E68))+((C69/I20-E69/H20)^2/(C69+E69))+((C70/I20-E70/H20)^2/(C70+E70)))</f>
        <v>7.550860969</v>
      </c>
      <c r="D81" s="6">
        <f>I20*H20*(((D68/I20-E68/H20)^2/(D68+E68))+((D69/I20-E69/H20)^2/(D69+E69))+((D70/I20-E70/H20)^2/(D70+E70)))</f>
        <v>8.688616071</v>
      </c>
      <c r="E81" s="3">
        <v>0.0</v>
      </c>
    </row>
    <row r="83">
      <c r="A83" s="8" t="s">
        <v>38</v>
      </c>
    </row>
    <row r="84">
      <c r="A84" s="8" t="s">
        <v>39</v>
      </c>
    </row>
    <row r="85">
      <c r="A85" s="18"/>
      <c r="B85" s="1" t="s">
        <v>34</v>
      </c>
      <c r="C85" s="1" t="s">
        <v>35</v>
      </c>
      <c r="D85" s="1" t="s">
        <v>36</v>
      </c>
      <c r="E85" s="1" t="s">
        <v>37</v>
      </c>
    </row>
    <row r="86">
      <c r="A86" s="1" t="s">
        <v>40</v>
      </c>
      <c r="B86" s="6">
        <f>COUNTIF(B2:B17,"&lt;=15")/$H$20</f>
        <v>0.6875</v>
      </c>
      <c r="C86" s="6">
        <f>COUNTIF(E2:E17,"&lt;=15")/$I$20</f>
        <v>0.6428571429</v>
      </c>
      <c r="D86" s="6">
        <f>COUNTIF(C2:C17,"&lt;=15")/$H$20</f>
        <v>0.6875</v>
      </c>
      <c r="E86" s="6">
        <f>COUNTIF(F2:F17,"&lt;=15")/$I$20</f>
        <v>0.2142857143</v>
      </c>
    </row>
    <row r="87">
      <c r="A87" s="1" t="s">
        <v>41</v>
      </c>
      <c r="B87" s="6">
        <f>COUNTIF(B2:B17,"&gt;15")/$H$20</f>
        <v>0.3125</v>
      </c>
      <c r="C87" s="6">
        <f>COUNTIF(E2:E17,"&gt;15")/$I$20</f>
        <v>0.3571428571</v>
      </c>
      <c r="D87" s="6">
        <f>COUNTIF(C2:C17,"&gt;15")/$H$20</f>
        <v>0.3125</v>
      </c>
      <c r="E87" s="6">
        <f>COUNTIF(F2:F17,"&gt;15")/$I$20</f>
        <v>0.7857142857</v>
      </c>
    </row>
    <row r="89">
      <c r="A89" s="8" t="s">
        <v>42</v>
      </c>
    </row>
    <row r="94">
      <c r="A94" s="9"/>
      <c r="B94" s="1" t="s">
        <v>34</v>
      </c>
      <c r="C94" s="1" t="s">
        <v>35</v>
      </c>
      <c r="D94" s="1" t="s">
        <v>36</v>
      </c>
      <c r="E94" s="1" t="s">
        <v>37</v>
      </c>
    </row>
    <row r="95">
      <c r="A95" s="1" t="s">
        <v>34</v>
      </c>
      <c r="B95" s="3">
        <v>0.0</v>
      </c>
      <c r="C95" s="6">
        <f>ABS(2*ASIN(SQRT(C87))-2* ASIN(SQRT(B87)))*SQRT((I20*H20)/(I20 + H20))</f>
        <v>0.2586195744</v>
      </c>
      <c r="D95" s="6">
        <f>ABS(2*ASIN(SQRT(D87))-2*ASIN(SQRT(B87)))*SQRT((H20*H20)/(H20+H20))</f>
        <v>0</v>
      </c>
      <c r="E95" s="6">
        <f>ABS(2*ASIN(SQRT(E87))-2* ASIN(SQRT(B87)))*SQRT((I20*H20)/(I20 + H20))</f>
        <v>2.712415286</v>
      </c>
    </row>
    <row r="96">
      <c r="A96" s="1" t="s">
        <v>35</v>
      </c>
      <c r="B96" s="6">
        <f>ABS(2*ASIN(SQRT(C87))- 2* ASIN(SQRT(B87)))*SQRT((I20*H20)/(I20 + H20))</f>
        <v>0.2586195744</v>
      </c>
      <c r="C96" s="3">
        <v>0.0</v>
      </c>
      <c r="D96" s="6">
        <f>ABS(2*ASIN(SQRT(D87))-2*ASIN(SQRT(C87)))*SQRT((I20*H20)/(I20+H20))</f>
        <v>0.2586195744</v>
      </c>
      <c r="E96" s="6">
        <f>ABS(2*ASIN(SQRT(C87))-2*ASIN(SQRT(E87)))*SQRT((I20*I20)/(I20 + I20))</f>
        <v>2.375877482</v>
      </c>
    </row>
    <row r="97">
      <c r="A97" s="1" t="s">
        <v>36</v>
      </c>
      <c r="B97" s="6">
        <f>ABS(2*ASIN(SQRT(D87))-2*ASIN(SQRT(B87)))*SQRT((H20*H20)/(H20+H20))</f>
        <v>0</v>
      </c>
      <c r="C97" s="6">
        <f>ABS(2*ASIN(SQRT(D87))-2*ASIN(SQRT(C87)))*SQRT((I20*H20)/(I20+H20))</f>
        <v>0.2586195744</v>
      </c>
      <c r="D97" s="3">
        <v>0.0</v>
      </c>
      <c r="E97" s="6">
        <f>ABS(2*ASIN(SQRT(E87))-2*ASIN(SQRT(D87)))*SQRT((I20*H20)/(I20 + H20))</f>
        <v>2.712415286</v>
      </c>
    </row>
    <row r="98">
      <c r="A98" s="1" t="s">
        <v>37</v>
      </c>
      <c r="B98" s="6">
        <f>ABS(2*ASIN(SQRT(E87))-2* ASIN(SQRT(B87)))*SQRT((I20*H20)/(I20 + H20))</f>
        <v>2.712415286</v>
      </c>
      <c r="C98" s="6">
        <f>ABS(2*ASIN(SQRT(C87))-2*ASIN(SQRT(E87)))*SQRT((I20*I20)/(I20 + I20))</f>
        <v>2.375877482</v>
      </c>
      <c r="D98" s="6">
        <f>ABS(2*ASIN(SQRT(E87))-2*ASIN(SQRT(D87)))*SQRT((I20*H20)/(I20 + H20))</f>
        <v>2.712415286</v>
      </c>
      <c r="E98" s="3">
        <v>0.0</v>
      </c>
    </row>
    <row r="100">
      <c r="A100" s="19" t="s">
        <v>43</v>
      </c>
    </row>
    <row r="101">
      <c r="A101" s="8" t="s">
        <v>44</v>
      </c>
    </row>
    <row r="102" ht="18.0" customHeight="1">
      <c r="A102" s="8" t="s">
        <v>45</v>
      </c>
    </row>
    <row r="103" ht="19.5" customHeight="1">
      <c r="A103" s="8" t="s">
        <v>46</v>
      </c>
    </row>
  </sheetData>
  <drawing r:id="rId1"/>
</worksheet>
</file>