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<sst xmlns="http://schemas.openxmlformats.org/spreadsheetml/2006/main" count="60" uniqueCount="44">
  <si>
    <t>Задание № 1</t>
  </si>
  <si>
    <t>ученик</t>
  </si>
  <si>
    <t>Сумма</t>
  </si>
  <si>
    <t>ЕГЭ, информатика</t>
  </si>
  <si>
    <t>ЕГЭ, математика</t>
  </si>
  <si>
    <t>Информатика, ранг</t>
  </si>
  <si>
    <t>Математика, ранг</t>
  </si>
  <si>
    <t>di^2</t>
  </si>
  <si>
    <t>Объём выборки, n</t>
  </si>
  <si>
    <t>Вычисление коэффициента ранговой корреляции Спирмена производится по следующей формуле:</t>
  </si>
  <si>
    <t xml:space="preserve"> =</t>
  </si>
  <si>
    <r>
      <rPr>
        <rFont val="Arial"/>
        <b/>
        <color theme="1"/>
      </rPr>
      <t>Вывод:</t>
    </r>
    <r>
      <rPr>
        <rFont val="Arial"/>
        <color theme="1"/>
      </rPr>
      <t xml:space="preserve"> т.к. коэффициент ранговой корреляции Спирмена, согласно шкале Чертока, находится в интервале 0.3&lt;r&lt;0.5, то имеет место умеренная связь.</t>
    </r>
  </si>
  <si>
    <t>Задание № 2</t>
  </si>
  <si>
    <t>xy</t>
  </si>
  <si>
    <t>x^2</t>
  </si>
  <si>
    <t>y^2</t>
  </si>
  <si>
    <t>Вычисление коэффициента корреляции Пирсона производится по следующей формуле:</t>
  </si>
  <si>
    <t>Согласно таблице уровней значимости для коэффициента корреляции Пирсона, при объёме выборки n=10 критические значения будут следующие:</t>
  </si>
  <si>
    <t>0,63 для P &lt;= 0,05</t>
  </si>
  <si>
    <t>0,77 для P &lt;= 0,01</t>
  </si>
  <si>
    <t>Строим соответствующую ось значимости</t>
  </si>
  <si>
    <r>
      <rPr>
        <rFont val="Arial"/>
        <b/>
        <color theme="1"/>
      </rPr>
      <t>Вывод:</t>
    </r>
    <r>
      <rPr>
        <rFont val="Arial"/>
        <color theme="1"/>
      </rPr>
      <t xml:space="preserve"> ввиду того, что величина расчетного коэффициента корреляции попала в зону незначимости, то принимается гипотеза H0 об отсутствии различий.</t>
    </r>
  </si>
  <si>
    <t>Задание № 3</t>
  </si>
  <si>
    <t>Студент</t>
  </si>
  <si>
    <t>x ср</t>
  </si>
  <si>
    <t>До обучения</t>
  </si>
  <si>
    <t>После обучения</t>
  </si>
  <si>
    <t>Кол-во уровней фактора (p)</t>
  </si>
  <si>
    <t>Общая средняя</t>
  </si>
  <si>
    <t>Для расчёта общей суммы квадратов отклонений составим таблицу квадратов</t>
  </si>
  <si>
    <t>Общая сумма квадратов отклонений</t>
  </si>
  <si>
    <t>Факторная сумма квадратов отклонений</t>
  </si>
  <si>
    <t>Остаточная сумма квадратов отклонений</t>
  </si>
  <si>
    <t>Факторная дисперсия</t>
  </si>
  <si>
    <t>Остаточная дисперсия</t>
  </si>
  <si>
    <t>Если средние значения случайной величины, вычисленные по отдельным выборкам одинаковы, то оценки факторной и остаточной дисперсий являются несмещенными оценками генеральной дисперсии и различаются несущественно.</t>
  </si>
  <si>
    <t>Тогда сопоставление оценок этих дисперсий по критерию Фишера должно показать, что нулевую гипотезу о равенстве факторной и остаточной дисперсий отвергнуть нет оснований.</t>
  </si>
  <si>
    <t>Оценка факторной дисперсии меньше оценки остаточной дисперсии, поэтому можно сразу утверждать справедливость нулевой гипотезы о равенстве математических ожиданий по слоям выборки.</t>
  </si>
  <si>
    <t>Иначе говоря, в данном примере фактор Ф не оказывает существенного влияния на случайную величину.</t>
  </si>
  <si>
    <t>Проверим нулевую гипотезу H0:</t>
  </si>
  <si>
    <t>Величина f набл:</t>
  </si>
  <si>
    <t xml:space="preserve">Для уровня значимости α = 0.05, чисел степеней свободы 1 и 18 находим f кр из таблицы распределения Фишера-Снедекора.
</t>
  </si>
  <si>
    <t>f кр (0.05;1;18)</t>
  </si>
  <si>
    <r>
      <rPr>
        <rFont val="Arial"/>
        <b/>
        <color theme="1"/>
      </rPr>
      <t xml:space="preserve">Вывод: </t>
    </r>
    <r>
      <rPr>
        <rFont val="Arial"/>
        <b val="0"/>
        <color theme="1"/>
      </rPr>
      <t>В связи с тем, что f набл &lt; f кр, нулевую гипотезу о существенном влиянии фактора на результаты экспериментов отклоняем (нулевую гипотезу о равенстве групповых средних принимаем). Другими словами, групповые средние в целом различаются не значимо.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</si>
</sst>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1" fillId="0" fontId="2" numFmtId="2" xfId="0" applyAlignment="1" applyBorder="1" applyFont="1" applyNumberFormat="1">
      <alignment horizontal="center"/>
    </xf>
    <xf borderId="0" fillId="0" fontId="1" numFmtId="0" xfId="0" applyAlignment="1" applyFont="1">
      <alignment readingOrder="0"/>
    </xf>
    <xf borderId="0" fillId="0" fontId="2" numFmtId="2" xfId="0" applyAlignment="1" applyFont="1" applyNumberForma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1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0"/>
    </xf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5.png"/><Relationship Id="rId3" Type="http://schemas.openxmlformats.org/officeDocument/2006/relationships/image" Target="../media/image10.png"/><Relationship Id="rId4" Type="http://schemas.openxmlformats.org/officeDocument/2006/relationships/image" Target="../media/image7.png"/><Relationship Id="rId11" Type="http://schemas.openxmlformats.org/officeDocument/2006/relationships/image" Target="../media/image4.png"/><Relationship Id="rId10" Type="http://schemas.openxmlformats.org/officeDocument/2006/relationships/image" Target="../media/image2.png"/><Relationship Id="rId9" Type="http://schemas.openxmlformats.org/officeDocument/2006/relationships/image" Target="../media/image9.png"/><Relationship Id="rId5" Type="http://schemas.openxmlformats.org/officeDocument/2006/relationships/image" Target="../media/image11.png"/><Relationship Id="rId6" Type="http://schemas.openxmlformats.org/officeDocument/2006/relationships/image" Target="../media/image1.png"/><Relationship Id="rId7" Type="http://schemas.openxmlformats.org/officeDocument/2006/relationships/image" Target="../media/image3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171450</xdr:rowOff>
    </xdr:from>
    <xdr:ext cx="1924050" cy="657225"/>
    <xdr:pic>
      <xdr:nvPicPr>
        <xdr:cNvPr id="0" name="image8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19050</xdr:rowOff>
    </xdr:from>
    <xdr:ext cx="2867025" cy="542925"/>
    <xdr:pic>
      <xdr:nvPicPr>
        <xdr:cNvPr id="0" name="image5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180975</xdr:rowOff>
    </xdr:from>
    <xdr:ext cx="4781550" cy="1790700"/>
    <xdr:pic>
      <xdr:nvPicPr>
        <xdr:cNvPr id="0" name="image10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59</xdr:row>
      <xdr:rowOff>180975</xdr:rowOff>
    </xdr:from>
    <xdr:ext cx="952500" cy="619125"/>
    <xdr:pic>
      <xdr:nvPicPr>
        <xdr:cNvPr id="0" name="image7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44</xdr:row>
      <xdr:rowOff>180975</xdr:rowOff>
    </xdr:from>
    <xdr:ext cx="914400" cy="619125"/>
    <xdr:pic>
      <xdr:nvPicPr>
        <xdr:cNvPr id="0" name="image11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</xdr:row>
      <xdr:rowOff>161925</xdr:rowOff>
    </xdr:from>
    <xdr:ext cx="1352550" cy="266700"/>
    <xdr:pic>
      <xdr:nvPicPr>
        <xdr:cNvPr id="0" name="image1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55</xdr:row>
      <xdr:rowOff>200025</xdr:rowOff>
    </xdr:from>
    <xdr:ext cx="1285875" cy="228600"/>
    <xdr:pic>
      <xdr:nvPicPr>
        <xdr:cNvPr id="0" name="image3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</xdr:row>
      <xdr:rowOff>171450</xdr:rowOff>
    </xdr:from>
    <xdr:ext cx="1000125" cy="257175"/>
    <xdr:pic>
      <xdr:nvPicPr>
        <xdr:cNvPr id="0" name="image6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-19050</xdr:colOff>
      <xdr:row>63</xdr:row>
      <xdr:rowOff>171450</xdr:rowOff>
    </xdr:from>
    <xdr:ext cx="952500" cy="438150"/>
    <xdr:pic>
      <xdr:nvPicPr>
        <xdr:cNvPr id="0" name="image9.png" title="Изображение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200025</xdr:rowOff>
    </xdr:from>
    <xdr:ext cx="952500" cy="619125"/>
    <xdr:pic>
      <xdr:nvPicPr>
        <xdr:cNvPr id="0" name="image2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58</xdr:row>
      <xdr:rowOff>0</xdr:rowOff>
    </xdr:from>
    <xdr:ext cx="838200" cy="200025"/>
    <xdr:pic>
      <xdr:nvPicPr>
        <xdr:cNvPr id="0" name="image4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3" t="s">
        <v>1</v>
      </c>
      <c r="B2" s="3">
        <v>1.0</v>
      </c>
      <c r="C2" s="3">
        <v>2.0</v>
      </c>
      <c r="D2" s="3">
        <v>3.0</v>
      </c>
      <c r="E2" s="3">
        <v>4.0</v>
      </c>
      <c r="F2" s="3">
        <v>5.0</v>
      </c>
      <c r="G2" s="3">
        <v>6.0</v>
      </c>
      <c r="H2" s="3">
        <v>7.0</v>
      </c>
      <c r="I2" s="3">
        <v>8.0</v>
      </c>
      <c r="J2" s="3">
        <v>9.0</v>
      </c>
      <c r="K2" s="3">
        <v>10.0</v>
      </c>
      <c r="L2" s="3" t="s">
        <v>2</v>
      </c>
    </row>
    <row r="3">
      <c r="A3" s="4" t="s">
        <v>3</v>
      </c>
      <c r="B3" s="3">
        <v>100.0</v>
      </c>
      <c r="C3" s="3">
        <v>92.0</v>
      </c>
      <c r="D3" s="3">
        <v>86.0</v>
      </c>
      <c r="E3" s="3">
        <v>81.0</v>
      </c>
      <c r="F3" s="3">
        <v>77.0</v>
      </c>
      <c r="G3" s="3">
        <v>69.0</v>
      </c>
      <c r="H3" s="3">
        <v>63.0</v>
      </c>
      <c r="I3" s="3">
        <v>59.0</v>
      </c>
      <c r="J3" s="3">
        <v>57.0</v>
      </c>
      <c r="K3" s="3">
        <v>54.0</v>
      </c>
      <c r="L3" s="5">
        <f t="shared" ref="L3:L4" si="1"> SUM(B3:K3)</f>
        <v>738</v>
      </c>
    </row>
    <row r="4">
      <c r="A4" s="4" t="s">
        <v>4</v>
      </c>
      <c r="B4" s="3">
        <v>90.0</v>
      </c>
      <c r="C4" s="3">
        <v>97.0</v>
      </c>
      <c r="D4" s="3">
        <v>100.0</v>
      </c>
      <c r="E4" s="3">
        <v>76.0</v>
      </c>
      <c r="F4" s="3">
        <v>59.0</v>
      </c>
      <c r="G4" s="3">
        <v>73.0</v>
      </c>
      <c r="H4" s="3">
        <v>81.0</v>
      </c>
      <c r="I4" s="3">
        <v>91.0</v>
      </c>
      <c r="J4" s="3">
        <v>89.0</v>
      </c>
      <c r="K4" s="3">
        <v>58.0</v>
      </c>
      <c r="L4" s="5">
        <f t="shared" si="1"/>
        <v>814</v>
      </c>
    </row>
    <row r="6">
      <c r="A6" s="4" t="s">
        <v>5</v>
      </c>
      <c r="B6" s="3">
        <v>1.0</v>
      </c>
      <c r="C6" s="3">
        <v>2.0</v>
      </c>
      <c r="D6" s="3">
        <v>3.0</v>
      </c>
      <c r="E6" s="3">
        <v>4.0</v>
      </c>
      <c r="F6" s="3">
        <v>5.0</v>
      </c>
      <c r="G6" s="3">
        <v>6.0</v>
      </c>
      <c r="H6" s="3">
        <v>7.0</v>
      </c>
      <c r="I6" s="3">
        <v>8.0</v>
      </c>
      <c r="J6" s="3">
        <v>9.0</v>
      </c>
      <c r="K6" s="3">
        <v>10.0</v>
      </c>
    </row>
    <row r="7">
      <c r="A7" s="4" t="s">
        <v>6</v>
      </c>
      <c r="B7" s="3">
        <v>4.0</v>
      </c>
      <c r="C7" s="3">
        <v>2.0</v>
      </c>
      <c r="D7" s="3">
        <v>1.0</v>
      </c>
      <c r="E7" s="3">
        <v>7.0</v>
      </c>
      <c r="F7" s="3">
        <v>9.0</v>
      </c>
      <c r="G7" s="3">
        <v>8.0</v>
      </c>
      <c r="H7" s="3">
        <v>6.0</v>
      </c>
      <c r="I7" s="3">
        <v>3.0</v>
      </c>
      <c r="J7" s="3">
        <v>5.0</v>
      </c>
      <c r="K7" s="3">
        <v>10.0</v>
      </c>
    </row>
    <row r="8">
      <c r="A8" s="3" t="s">
        <v>7</v>
      </c>
      <c r="B8" s="5">
        <f t="shared" ref="B8:K8" si="2"> (B$6-B$7)^2</f>
        <v>9</v>
      </c>
      <c r="C8" s="5">
        <f t="shared" si="2"/>
        <v>0</v>
      </c>
      <c r="D8" s="5">
        <f t="shared" si="2"/>
        <v>4</v>
      </c>
      <c r="E8" s="5">
        <f t="shared" si="2"/>
        <v>9</v>
      </c>
      <c r="F8" s="5">
        <f t="shared" si="2"/>
        <v>16</v>
      </c>
      <c r="G8" s="5">
        <f t="shared" si="2"/>
        <v>4</v>
      </c>
      <c r="H8" s="5">
        <f t="shared" si="2"/>
        <v>1</v>
      </c>
      <c r="I8" s="5">
        <f t="shared" si="2"/>
        <v>25</v>
      </c>
      <c r="J8" s="5">
        <f t="shared" si="2"/>
        <v>16</v>
      </c>
      <c r="K8" s="5">
        <f t="shared" si="2"/>
        <v>0</v>
      </c>
    </row>
    <row r="10">
      <c r="A10" s="4" t="s">
        <v>8</v>
      </c>
      <c r="B10" s="3">
        <f> COUNT(B2:K2)</f>
        <v>10</v>
      </c>
    </row>
    <row r="12">
      <c r="A12" s="6" t="s">
        <v>9</v>
      </c>
    </row>
    <row r="14">
      <c r="C14" s="2" t="s">
        <v>10</v>
      </c>
      <c r="D14" s="7">
        <f>1-((6*SUM(B8:K8))/((B10-1)*B10*(B10+1)))</f>
        <v>0.4909090909</v>
      </c>
    </row>
    <row r="16">
      <c r="A16" s="6" t="s">
        <v>11</v>
      </c>
    </row>
    <row r="17">
      <c r="A17" s="8" t="s">
        <v>12</v>
      </c>
      <c r="L17" s="3" t="s">
        <v>2</v>
      </c>
    </row>
    <row r="18">
      <c r="A18" s="3" t="s">
        <v>13</v>
      </c>
      <c r="B18" s="5">
        <f t="shared" ref="B18:K18" si="3">B$3*B$4</f>
        <v>9000</v>
      </c>
      <c r="C18" s="5">
        <f t="shared" si="3"/>
        <v>8924</v>
      </c>
      <c r="D18" s="5">
        <f t="shared" si="3"/>
        <v>8600</v>
      </c>
      <c r="E18" s="5">
        <f t="shared" si="3"/>
        <v>6156</v>
      </c>
      <c r="F18" s="5">
        <f t="shared" si="3"/>
        <v>4543</v>
      </c>
      <c r="G18" s="5">
        <f t="shared" si="3"/>
        <v>5037</v>
      </c>
      <c r="H18" s="5">
        <f t="shared" si="3"/>
        <v>5103</v>
      </c>
      <c r="I18" s="5">
        <f t="shared" si="3"/>
        <v>5369</v>
      </c>
      <c r="J18" s="5">
        <f t="shared" si="3"/>
        <v>5073</v>
      </c>
      <c r="K18" s="5">
        <f t="shared" si="3"/>
        <v>3132</v>
      </c>
      <c r="L18" s="5">
        <f t="shared" ref="L18:L20" si="5"> SUM(B18:K18)</f>
        <v>60937</v>
      </c>
    </row>
    <row r="19">
      <c r="A19" s="3" t="s">
        <v>14</v>
      </c>
      <c r="B19" s="5">
        <f t="shared" ref="B19:K19" si="4">B$3^2</f>
        <v>10000</v>
      </c>
      <c r="C19" s="5">
        <f t="shared" si="4"/>
        <v>8464</v>
      </c>
      <c r="D19" s="5">
        <f t="shared" si="4"/>
        <v>7396</v>
      </c>
      <c r="E19" s="5">
        <f t="shared" si="4"/>
        <v>6561</v>
      </c>
      <c r="F19" s="5">
        <f t="shared" si="4"/>
        <v>5929</v>
      </c>
      <c r="G19" s="5">
        <f t="shared" si="4"/>
        <v>4761</v>
      </c>
      <c r="H19" s="5">
        <f t="shared" si="4"/>
        <v>3969</v>
      </c>
      <c r="I19" s="5">
        <f t="shared" si="4"/>
        <v>3481</v>
      </c>
      <c r="J19" s="5">
        <f t="shared" si="4"/>
        <v>3249</v>
      </c>
      <c r="K19" s="5">
        <f t="shared" si="4"/>
        <v>2916</v>
      </c>
      <c r="L19" s="5">
        <f t="shared" si="5"/>
        <v>56726</v>
      </c>
    </row>
    <row r="20">
      <c r="A20" s="3" t="s">
        <v>15</v>
      </c>
      <c r="B20" s="5">
        <f t="shared" ref="B20:K20" si="6"> B$4^2</f>
        <v>8100</v>
      </c>
      <c r="C20" s="5">
        <f t="shared" si="6"/>
        <v>9409</v>
      </c>
      <c r="D20" s="5">
        <f t="shared" si="6"/>
        <v>10000</v>
      </c>
      <c r="E20" s="5">
        <f t="shared" si="6"/>
        <v>5776</v>
      </c>
      <c r="F20" s="5">
        <f t="shared" si="6"/>
        <v>3481</v>
      </c>
      <c r="G20" s="5">
        <f t="shared" si="6"/>
        <v>5329</v>
      </c>
      <c r="H20" s="5">
        <f t="shared" si="6"/>
        <v>6561</v>
      </c>
      <c r="I20" s="5">
        <f t="shared" si="6"/>
        <v>8281</v>
      </c>
      <c r="J20" s="5">
        <f t="shared" si="6"/>
        <v>7921</v>
      </c>
      <c r="K20" s="5">
        <f t="shared" si="6"/>
        <v>3364</v>
      </c>
      <c r="L20" s="5">
        <f t="shared" si="5"/>
        <v>68222</v>
      </c>
    </row>
    <row r="21">
      <c r="A21" s="6" t="s">
        <v>16</v>
      </c>
    </row>
    <row r="23">
      <c r="C23" s="2"/>
      <c r="D23" s="9" t="s">
        <v>10</v>
      </c>
      <c r="E23" s="7">
        <f> (B10*L18-L3*L4)/(SQRT((B10*L19-L3*L3)*(B10*L20-L4*L4)))</f>
        <v>0.4100261302</v>
      </c>
    </row>
    <row r="25">
      <c r="A25" s="6" t="s">
        <v>17</v>
      </c>
    </row>
    <row r="26">
      <c r="A26" s="10" t="s">
        <v>18</v>
      </c>
      <c r="B26" s="11"/>
    </row>
    <row r="27">
      <c r="A27" s="10" t="s">
        <v>19</v>
      </c>
      <c r="B27" s="11"/>
    </row>
    <row r="28">
      <c r="A28" s="6" t="s">
        <v>20</v>
      </c>
    </row>
    <row r="38">
      <c r="A38" s="6" t="s">
        <v>21</v>
      </c>
    </row>
    <row r="39">
      <c r="A39" s="8" t="s">
        <v>22</v>
      </c>
    </row>
    <row r="40">
      <c r="A40" s="3" t="s">
        <v>23</v>
      </c>
      <c r="B40" s="3">
        <v>1.0</v>
      </c>
      <c r="C40" s="3">
        <v>2.0</v>
      </c>
      <c r="D40" s="3">
        <v>3.0</v>
      </c>
      <c r="E40" s="3">
        <v>4.0</v>
      </c>
      <c r="F40" s="3">
        <v>5.0</v>
      </c>
      <c r="G40" s="3">
        <v>6.0</v>
      </c>
      <c r="H40" s="3">
        <v>7.0</v>
      </c>
      <c r="I40" s="3">
        <v>8.0</v>
      </c>
      <c r="J40" s="3">
        <v>9.0</v>
      </c>
      <c r="K40" s="3">
        <v>10.0</v>
      </c>
      <c r="L40" s="4" t="s">
        <v>2</v>
      </c>
      <c r="M40" s="4" t="s">
        <v>24</v>
      </c>
    </row>
    <row r="41">
      <c r="A41" s="3" t="s">
        <v>25</v>
      </c>
      <c r="B41" s="3">
        <v>86.0</v>
      </c>
      <c r="C41" s="3">
        <v>83.0</v>
      </c>
      <c r="D41" s="3">
        <v>86.0</v>
      </c>
      <c r="E41" s="3">
        <v>70.0</v>
      </c>
      <c r="F41" s="3">
        <v>66.0</v>
      </c>
      <c r="G41" s="3">
        <v>90.0</v>
      </c>
      <c r="H41" s="3">
        <v>70.0</v>
      </c>
      <c r="I41" s="3">
        <v>85.0</v>
      </c>
      <c r="J41" s="3">
        <v>77.0</v>
      </c>
      <c r="K41" s="3">
        <v>86.0</v>
      </c>
      <c r="L41" s="12">
        <f t="shared" ref="L41:L42" si="7"> SUM(B41:K41)</f>
        <v>799</v>
      </c>
      <c r="M41" s="13">
        <f> SUM(B41:K41)/B10</f>
        <v>79.9</v>
      </c>
    </row>
    <row r="42">
      <c r="A42" s="4" t="s">
        <v>26</v>
      </c>
      <c r="B42" s="3">
        <v>82.0</v>
      </c>
      <c r="C42" s="3">
        <v>79.0</v>
      </c>
      <c r="D42" s="3">
        <v>91.0</v>
      </c>
      <c r="E42" s="3">
        <v>77.0</v>
      </c>
      <c r="F42" s="3">
        <v>68.0</v>
      </c>
      <c r="G42" s="3">
        <v>86.0</v>
      </c>
      <c r="H42" s="3">
        <v>81.0</v>
      </c>
      <c r="I42" s="3">
        <v>90.0</v>
      </c>
      <c r="J42" s="3">
        <v>85.0</v>
      </c>
      <c r="K42" s="3">
        <v>94.0</v>
      </c>
      <c r="L42" s="12">
        <f t="shared" si="7"/>
        <v>833</v>
      </c>
      <c r="M42" s="13">
        <f> SUM(B42:K42)/B10</f>
        <v>83.3</v>
      </c>
    </row>
    <row r="44">
      <c r="A44" s="6" t="s">
        <v>27</v>
      </c>
      <c r="B44" s="14"/>
      <c r="C44" s="14" t="s">
        <v>10</v>
      </c>
      <c r="D44" s="3">
        <v>2.0</v>
      </c>
    </row>
    <row r="45">
      <c r="A45" s="15" t="s">
        <v>28</v>
      </c>
      <c r="B45" s="2"/>
      <c r="C45" s="2"/>
    </row>
    <row r="47">
      <c r="A47" s="6"/>
      <c r="B47" s="2" t="s">
        <v>10</v>
      </c>
      <c r="C47" s="5">
        <f> (M41+M42)/D44</f>
        <v>81.6</v>
      </c>
    </row>
    <row r="49">
      <c r="A49" s="6" t="s">
        <v>29</v>
      </c>
      <c r="C49" s="2"/>
    </row>
    <row r="50">
      <c r="A50" s="3" t="s">
        <v>23</v>
      </c>
      <c r="B50" s="3">
        <v>1.0</v>
      </c>
      <c r="C50" s="3">
        <v>2.0</v>
      </c>
      <c r="D50" s="3">
        <v>3.0</v>
      </c>
      <c r="E50" s="3">
        <v>4.0</v>
      </c>
      <c r="F50" s="3">
        <v>5.0</v>
      </c>
      <c r="G50" s="3">
        <v>6.0</v>
      </c>
      <c r="H50" s="3">
        <v>7.0</v>
      </c>
      <c r="I50" s="3">
        <v>8.0</v>
      </c>
      <c r="J50" s="3">
        <v>9.0</v>
      </c>
      <c r="K50" s="3">
        <v>10.0</v>
      </c>
      <c r="L50" s="3" t="s">
        <v>2</v>
      </c>
    </row>
    <row r="51">
      <c r="A51" s="3" t="s">
        <v>25</v>
      </c>
      <c r="B51" s="3">
        <f t="shared" ref="B51:K51" si="8">B$41^2</f>
        <v>7396</v>
      </c>
      <c r="C51" s="3">
        <f t="shared" si="8"/>
        <v>6889</v>
      </c>
      <c r="D51" s="3">
        <f t="shared" si="8"/>
        <v>7396</v>
      </c>
      <c r="E51" s="3">
        <f t="shared" si="8"/>
        <v>4900</v>
      </c>
      <c r="F51" s="3">
        <f t="shared" si="8"/>
        <v>4356</v>
      </c>
      <c r="G51" s="3">
        <f t="shared" si="8"/>
        <v>8100</v>
      </c>
      <c r="H51" s="3">
        <f t="shared" si="8"/>
        <v>4900</v>
      </c>
      <c r="I51" s="3">
        <f t="shared" si="8"/>
        <v>7225</v>
      </c>
      <c r="J51" s="3">
        <f t="shared" si="8"/>
        <v>5929</v>
      </c>
      <c r="K51" s="3">
        <f t="shared" si="8"/>
        <v>7396</v>
      </c>
      <c r="L51" s="5">
        <f t="shared" ref="L51:L52" si="10"> SUM(B51:K51)</f>
        <v>64487</v>
      </c>
    </row>
    <row r="52">
      <c r="A52" s="4" t="s">
        <v>26</v>
      </c>
      <c r="B52" s="3">
        <f t="shared" ref="B52:K52" si="9"> B$42^2</f>
        <v>6724</v>
      </c>
      <c r="C52" s="3">
        <f t="shared" si="9"/>
        <v>6241</v>
      </c>
      <c r="D52" s="3">
        <f t="shared" si="9"/>
        <v>8281</v>
      </c>
      <c r="E52" s="3">
        <f t="shared" si="9"/>
        <v>5929</v>
      </c>
      <c r="F52" s="3">
        <f t="shared" si="9"/>
        <v>4624</v>
      </c>
      <c r="G52" s="3">
        <f t="shared" si="9"/>
        <v>7396</v>
      </c>
      <c r="H52" s="3">
        <f t="shared" si="9"/>
        <v>6561</v>
      </c>
      <c r="I52" s="3">
        <f t="shared" si="9"/>
        <v>8100</v>
      </c>
      <c r="J52" s="3">
        <f t="shared" si="9"/>
        <v>7225</v>
      </c>
      <c r="K52" s="3">
        <f t="shared" si="9"/>
        <v>8836</v>
      </c>
      <c r="L52" s="5">
        <f t="shared" si="10"/>
        <v>69917</v>
      </c>
    </row>
    <row r="54">
      <c r="A54" s="6" t="s">
        <v>30</v>
      </c>
      <c r="B54" s="2"/>
    </row>
    <row r="55">
      <c r="B55" s="2" t="s">
        <v>10</v>
      </c>
      <c r="C55" s="5">
        <f> L51+L52-B10*D44*C47^2</f>
        <v>1232.8</v>
      </c>
    </row>
    <row r="56">
      <c r="A56" s="6" t="s">
        <v>31</v>
      </c>
      <c r="F56" s="16"/>
    </row>
    <row r="57">
      <c r="B57" s="2" t="s">
        <v>10</v>
      </c>
      <c r="C57" s="5">
        <f> B10*(M41^2+M42^2-D44*C47^2)</f>
        <v>57.8</v>
      </c>
      <c r="F57" s="16"/>
    </row>
    <row r="58">
      <c r="A58" s="6" t="s">
        <v>32</v>
      </c>
      <c r="F58" s="16"/>
    </row>
    <row r="59">
      <c r="A59" s="17"/>
      <c r="B59" s="2" t="s">
        <v>10</v>
      </c>
      <c r="C59" s="5">
        <f> C55-C57</f>
        <v>1175</v>
      </c>
    </row>
    <row r="60">
      <c r="A60" s="6" t="s">
        <v>33</v>
      </c>
      <c r="F60" s="16"/>
    </row>
    <row r="61">
      <c r="F61" s="16"/>
    </row>
    <row r="62">
      <c r="A62" s="16"/>
      <c r="B62" s="2" t="s">
        <v>10</v>
      </c>
      <c r="C62" s="5">
        <f> C57/(D44-1)</f>
        <v>57.8</v>
      </c>
    </row>
    <row r="63">
      <c r="G63" s="16"/>
      <c r="H63" s="16"/>
    </row>
    <row r="64">
      <c r="A64" s="6" t="s">
        <v>34</v>
      </c>
      <c r="G64" s="16"/>
    </row>
    <row r="65">
      <c r="E65" s="16"/>
    </row>
    <row r="66">
      <c r="B66" s="2" t="s">
        <v>10</v>
      </c>
      <c r="C66" s="7">
        <f> C59/(D44*(B10-1))</f>
        <v>65.27777778</v>
      </c>
      <c r="I66" s="16"/>
    </row>
    <row r="67">
      <c r="A67" s="6" t="s">
        <v>35</v>
      </c>
    </row>
    <row r="68">
      <c r="A68" s="6" t="s">
        <v>36</v>
      </c>
    </row>
    <row r="69">
      <c r="A69" s="6" t="s">
        <v>37</v>
      </c>
    </row>
    <row r="70">
      <c r="A70" s="6" t="s">
        <v>38</v>
      </c>
    </row>
    <row r="71">
      <c r="A71" s="6" t="s">
        <v>39</v>
      </c>
    </row>
    <row r="72">
      <c r="A72" s="6" t="s">
        <v>40</v>
      </c>
    </row>
    <row r="74">
      <c r="B74" s="2" t="s">
        <v>10</v>
      </c>
      <c r="C74" s="7">
        <f> C62/C66</f>
        <v>0.8854468085</v>
      </c>
    </row>
    <row r="76" ht="18.75" customHeight="1">
      <c r="A76" s="6" t="s">
        <v>41</v>
      </c>
    </row>
    <row r="77">
      <c r="A77" s="6" t="s">
        <v>42</v>
      </c>
      <c r="B77" s="2" t="s">
        <v>10</v>
      </c>
      <c r="C77" s="3">
        <v>4.41</v>
      </c>
      <c r="F77" s="16"/>
    </row>
    <row r="78">
      <c r="A78" s="8" t="s">
        <v>43</v>
      </c>
    </row>
  </sheetData>
  <drawing r:id="rId1"/>
</worksheet>
</file>