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FMM\Documents\DIFA-TD\Artículo-3-Rendimientos\"/>
    </mc:Choice>
  </mc:AlternateContent>
  <xr:revisionPtr revIDLastSave="0" documentId="13_ncr:1_{49802087-D771-42D0-ACE3-559F3BC14D7D}" xr6:coauthVersionLast="40" xr6:coauthVersionMax="40" xr10:uidLastSave="{00000000-0000-0000-0000-000000000000}"/>
  <bookViews>
    <workbookView xWindow="0" yWindow="0" windowWidth="21570" windowHeight="11355" tabRatio="665" xr2:uid="{00000000-000D-0000-FFFF-FFFF00000000}"/>
  </bookViews>
  <sheets>
    <sheet name="Libraries" sheetId="25" r:id="rId1"/>
    <sheet name="SDNT-Week0" sheetId="5" r:id="rId2"/>
    <sheet name="SDNT-Week2" sheetId="20" r:id="rId3"/>
    <sheet name="SDNT-Week4" sheetId="21" r:id="rId4"/>
    <sheet name="SDNT-Week6" sheetId="22" r:id="rId5"/>
    <sheet name="SDNT-Week8" sheetId="23" r:id="rId6"/>
    <sheet name="SDNT-All" sheetId="24" r:id="rId7"/>
    <sheet name="Trty-Week0" sheetId="10" r:id="rId8"/>
    <sheet name="Trty-Week2" sheetId="15" r:id="rId9"/>
    <sheet name="Trty-Week4" sheetId="16" r:id="rId10"/>
    <sheet name="Trty-Week6" sheetId="17" r:id="rId11"/>
    <sheet name="Trty-Week8" sheetId="18" r:id="rId12"/>
    <sheet name="Trty-All" sheetId="19" r:id="rId13"/>
    <sheet name="Instance costs" sheetId="26" r:id="rId14"/>
  </sheets>
  <externalReferences>
    <externalReference r:id="rId15"/>
    <externalReference r:id="rId16"/>
  </externalReferences>
  <definedNames>
    <definedName name="c3.2xlarge_cost">'[1]instance costs'!$B$2</definedName>
    <definedName name="c3.4xlarge_cost">'[1]instance costs'!$B$3</definedName>
    <definedName name="c4.2xlarge_cost">'[2]instance costs'!$B$2</definedName>
    <definedName name="c4.4xlarge_cost">'[2]instance costs'!$B$3</definedName>
    <definedName name="r3.2xlarge_cost">'[1]instance costs'!$B$5</definedName>
    <definedName name="r3.xlarge_cost">'[1]instance costs'!$B$4</definedName>
    <definedName name="r4.16xlarge_cost" localSheetId="13">'Instance costs'!$B$8</definedName>
    <definedName name="r4.16xlarge_cost">#REF!</definedName>
    <definedName name="r4.2xlarge_cost" localSheetId="13">'Instance costs'!$B$5</definedName>
    <definedName name="r4.2xlarge_cost">#REF!</definedName>
    <definedName name="r4.4xlarge_cost" localSheetId="13">'Instance costs'!$B$6</definedName>
    <definedName name="r4.4xlarge_cost">#REF!</definedName>
    <definedName name="r4.8xlarge_cost" localSheetId="13">'Instance costs'!$B$7</definedName>
    <definedName name="r4.8xlarge_cost">#REF!</definedName>
    <definedName name="r4.xlarge_cost" localSheetId="13">'Instance costs'!$B$4</definedName>
    <definedName name="r4.xlarge_cost">#REF!</definedName>
    <definedName name="t2.medium_cost" localSheetId="13">'Instance costs'!$B$3</definedName>
    <definedName name="t2.medium_cost">#REF!</definedName>
    <definedName name="t2.micro_cost" localSheetId="13">'Instance costs'!$B$2</definedName>
    <definedName name="t2.micro_cost">#REF!</definedName>
    <definedName name="ULHL_cost" localSheetId="13">'Instance costs'!$B$9</definedName>
    <definedName name="ULHL_co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1" i="24" l="1"/>
  <c r="E20" i="19"/>
  <c r="F61" i="25" l="1"/>
  <c r="G61" i="25"/>
  <c r="H61" i="25"/>
  <c r="I61" i="25"/>
  <c r="F62" i="25"/>
  <c r="G62" i="25"/>
  <c r="H62" i="25"/>
  <c r="I62" i="25"/>
  <c r="F63" i="25"/>
  <c r="G63" i="25"/>
  <c r="H63" i="25"/>
  <c r="I63" i="25"/>
  <c r="F64" i="25"/>
  <c r="G64" i="25"/>
  <c r="H64" i="25"/>
  <c r="I64" i="25"/>
  <c r="F65" i="25"/>
  <c r="G65" i="25"/>
  <c r="H65" i="25"/>
  <c r="I65" i="25"/>
  <c r="I66" i="25" l="1"/>
  <c r="H66" i="25"/>
  <c r="G66" i="25"/>
  <c r="F66" i="25"/>
  <c r="F54" i="25" l="1"/>
  <c r="G54" i="25"/>
  <c r="H54" i="25"/>
  <c r="I54" i="25"/>
  <c r="D54" i="25" l="1"/>
  <c r="E53" i="25"/>
  <c r="E52" i="25"/>
  <c r="E51" i="25"/>
  <c r="E50" i="25"/>
  <c r="E49" i="25"/>
  <c r="E48" i="25"/>
  <c r="E47" i="25"/>
  <c r="E46" i="25"/>
  <c r="E45" i="25"/>
  <c r="E44" i="25"/>
  <c r="E43" i="25"/>
  <c r="E42" i="25"/>
  <c r="E41" i="25"/>
  <c r="E40" i="25"/>
  <c r="E39" i="25"/>
  <c r="E38" i="25"/>
  <c r="E37" i="25"/>
  <c r="E36" i="25"/>
  <c r="E35" i="25"/>
  <c r="E34" i="25"/>
  <c r="E33" i="25"/>
  <c r="E32" i="25"/>
  <c r="E31" i="25"/>
  <c r="E30" i="25"/>
  <c r="E29" i="25"/>
  <c r="E28" i="25"/>
  <c r="E27" i="25"/>
  <c r="E26" i="25"/>
  <c r="E25" i="25"/>
  <c r="E24" i="25"/>
  <c r="E23" i="25"/>
  <c r="E22" i="25"/>
  <c r="E21" i="25"/>
  <c r="E20" i="25"/>
  <c r="E19" i="25"/>
  <c r="E18" i="25"/>
  <c r="E17" i="25"/>
  <c r="E16" i="25"/>
  <c r="E15" i="25"/>
  <c r="E14" i="25"/>
  <c r="E13" i="25"/>
  <c r="E12" i="25"/>
  <c r="E11" i="25"/>
  <c r="E10" i="25"/>
  <c r="E9" i="25"/>
  <c r="E8" i="25"/>
  <c r="E62" i="25" l="1"/>
  <c r="E65" i="25"/>
  <c r="E64" i="25"/>
  <c r="E61" i="25"/>
  <c r="E63" i="25"/>
  <c r="E54" i="25"/>
  <c r="E66" i="25" l="1"/>
</calcChain>
</file>

<file path=xl/sharedStrings.xml><?xml version="1.0" encoding="utf-8"?>
<sst xmlns="http://schemas.openxmlformats.org/spreadsheetml/2006/main" count="954" uniqueCount="226">
  <si>
    <t>Process</t>
  </si>
  <si>
    <t>Transcriptome Assembly</t>
  </si>
  <si>
    <t>SOAPdenovo-Trans</t>
  </si>
  <si>
    <t>version</t>
  </si>
  <si>
    <t>31 (SOAPdenovo-Trans-31mer) or 127 (SOAPdenovo-Trans-127mer)</t>
  </si>
  <si>
    <t>rpkm</t>
  </si>
  <si>
    <t>NO</t>
  </si>
  <si>
    <t>output assembly RPKM statistics</t>
  </si>
  <si>
    <t>srkgf</t>
  </si>
  <si>
    <t>output gap related redas for SRkgf to fill gap</t>
  </si>
  <si>
    <t>scaffold</t>
  </si>
  <si>
    <t>fill</t>
  </si>
  <si>
    <t>scaffold structure exists</t>
  </si>
  <si>
    <t>YES</t>
  </si>
  <si>
    <t>fill gaps in scaffolds</t>
  </si>
  <si>
    <t>value or values list of K-MER size</t>
  </si>
  <si>
    <t>kmer</t>
  </si>
  <si>
    <t>ncpu</t>
  </si>
  <si>
    <t>number of cpu for use</t>
  </si>
  <si>
    <t>kmer_freq_cutoff</t>
  </si>
  <si>
    <t>kmers with frequency no larger than the value will be deleted</t>
  </si>
  <si>
    <t>edge_cov_cutoff</t>
  </si>
  <si>
    <t>kmers with coverage no larger than the value will be deleted</t>
  </si>
  <si>
    <t>merge_level</t>
  </si>
  <si>
    <t>strength of merging similar sequences during contiging</t>
  </si>
  <si>
    <t>min_contig_len</t>
  </si>
  <si>
    <t>shortest contig for scaffolding</t>
  </si>
  <si>
    <t>locus_max_output</t>
  </si>
  <si>
    <t>output the number of transcripts no more than the value in one locus</t>
  </si>
  <si>
    <t>gap_len_diff</t>
  </si>
  <si>
    <t>allowed length difference between estimated and filled gap</t>
  </si>
  <si>
    <t>max_rd_len</t>
  </si>
  <si>
    <t>any read longer than the value will be cut to this length</t>
  </si>
  <si>
    <t>format</t>
  </si>
  <si>
    <t>FASTA or FASTQ</t>
  </si>
  <si>
    <t>FASTQ</t>
  </si>
  <si>
    <t>readtype</t>
  </si>
  <si>
    <t>SE (single-end) or PE (pair-end) or SP (single fasta file for paired reads)</t>
  </si>
  <si>
    <t>PE</t>
  </si>
  <si>
    <t>avg_ins</t>
  </si>
  <si>
    <t>average insert size</t>
  </si>
  <si>
    <t>reverse_seq</t>
  </si>
  <si>
    <t>0 (forward-reverse) or 1 (reverse-forward)</t>
  </si>
  <si>
    <t>asm_flags</t>
  </si>
  <si>
    <t>1 (only contig assembly) or 2 (only scaffolod assembly) or 3 (both contig and scffold assembly)</t>
  </si>
  <si>
    <t>rd_len_cutof</t>
  </si>
  <si>
    <t>maximum read length</t>
  </si>
  <si>
    <t>map_len</t>
  </si>
  <si>
    <t>minimum aligned length to contigs for a reliable read location</t>
  </si>
  <si>
    <t>Pcan1-S0</t>
  </si>
  <si>
    <t>Pcan1-S0, Pcan2-S0, Pcan3-S0, Pcan4-S0, Pcan5-S0, Pcan14-S0, Pcan15-S0, Pcan22-S0</t>
  </si>
  <si>
    <t>Pcan2-S2, Pcan5-S2, Pcan15-S2, Pcan22-S2</t>
  </si>
  <si>
    <t>Pcan2-S6, Pcan5-S6, Pcan15-S6, Pcan22-S6</t>
  </si>
  <si>
    <t>Pcan3-S8, Pcan4-S8, Pcan14-S8</t>
  </si>
  <si>
    <t>CPU time in kernel mode (s)</t>
  </si>
  <si>
    <t>CPU time in user mode (s)</t>
  </si>
  <si>
    <t>Pcan1-S4, Pcan3-S4, Pcan4-S4, Pcan14-S4</t>
  </si>
  <si>
    <t>Pcan1-S0, Pcan2-S0, Pcan3-S0, Pcan4-S0, Pcan5-S0, Pcan14-S0, Pcan15-S0, Pcan22-S0,
Pcan2-S2, Pcan5-S2, Pcan15-S2, Pcan22-S2,
Pcan1-S4, Pcan3-S4, Pcan4-S4, Pcan14-S4,
Pcan2-S6, Pcan5-S6, Pcan15-S6, Pcan22-S6,
Pcan3-S8, Pcan4-S8, Pcan14-S8</t>
  </si>
  <si>
    <t>Trinity</t>
  </si>
  <si>
    <t>max_memory</t>
  </si>
  <si>
    <t>suggested maximum memory in GiB to use by Trinity where limiting can be enabled</t>
  </si>
  <si>
    <t>bfly_heap_space_max</t>
  </si>
  <si>
    <t>java maximum heap space setting in GiB</t>
  </si>
  <si>
    <t>bfly_calculate_cpu</t>
  </si>
  <si>
    <t>calculate CPUs based on 0.8 of max_memory divided by heap space setting for Butterfly</t>
  </si>
  <si>
    <t>SE (single-end) or PE (pair-end)</t>
  </si>
  <si>
    <t>Run #1</t>
  </si>
  <si>
    <t>normalized_reads</t>
  </si>
  <si>
    <t>use normalized reads</t>
  </si>
  <si>
    <t>Performace Results</t>
  </si>
  <si>
    <t>Economic Data</t>
  </si>
  <si>
    <t>aammdd-hhmmss</t>
  </si>
  <si>
    <t>000:00:00</t>
  </si>
  <si>
    <t>Libraries number</t>
  </si>
  <si>
    <t>Sampled individuals</t>
  </si>
  <si>
    <t>Time (in weeks)</t>
  </si>
  <si>
    <t>0, 2, 4, 6, 8</t>
  </si>
  <si>
    <t>Library</t>
  </si>
  <si>
    <t>Individual</t>
  </si>
  <si>
    <t>Time
(in weeks)</t>
  </si>
  <si>
    <t>File</t>
  </si>
  <si>
    <t>Read number</t>
  </si>
  <si>
    <t>Pcan1-S0_1.fastq.gz</t>
  </si>
  <si>
    <t>Pcan1-S0_2.fastq.gz</t>
  </si>
  <si>
    <t>Pcan1-S4</t>
  </si>
  <si>
    <t>Pcan1-S4_1.fastq.gz</t>
  </si>
  <si>
    <t>Pcan1-S4_2.fastq.gz</t>
  </si>
  <si>
    <t>Pcan2-S0</t>
  </si>
  <si>
    <t>Pcan2-S0_1.fastq.gz</t>
  </si>
  <si>
    <t>Pcan2-S0_2.fastq.gz</t>
  </si>
  <si>
    <t>Pcan2-S2</t>
  </si>
  <si>
    <t>Pcan2-S2_1.fastq.gz</t>
  </si>
  <si>
    <t>Pcan2-S2_2.fastq.gz</t>
  </si>
  <si>
    <t>Pcan2-S6</t>
  </si>
  <si>
    <t>Pcan2-S6_1.fastq.gz</t>
  </si>
  <si>
    <t>Pcan2-S6_2.fastq.gz</t>
  </si>
  <si>
    <t>Pcan3-S0</t>
  </si>
  <si>
    <t>Pcan3-S0_1.fastq.gz</t>
  </si>
  <si>
    <t>Pcan3-S0_2.fastq.gz</t>
  </si>
  <si>
    <t>Pcan3-S4</t>
  </si>
  <si>
    <t>Pcan3-S4_1.fastq.gz</t>
  </si>
  <si>
    <t>Pcan3-S4_2.fastq.gz</t>
  </si>
  <si>
    <t>Pcan3-S8</t>
  </si>
  <si>
    <t>Pcan3-S8_1.fastq.gz</t>
  </si>
  <si>
    <t>Pcan3-S8_2.fastq.gz</t>
  </si>
  <si>
    <t>Pcan4-S0</t>
  </si>
  <si>
    <t>Pcan4-S0_1.fastq.gz</t>
  </si>
  <si>
    <t>Pcan4-S0_2.fastq.gz</t>
  </si>
  <si>
    <t>Pcan4-S4</t>
  </si>
  <si>
    <t>Pcan4-S4_1.fastq.gz</t>
  </si>
  <si>
    <t>Pcan4-S4_2.fastq.gz</t>
  </si>
  <si>
    <t>Pcan4-S8</t>
  </si>
  <si>
    <t>Pcan4-S8_1.fastq.gz</t>
  </si>
  <si>
    <t>Pcan4-S8_2.fastq.gz</t>
  </si>
  <si>
    <t>Pcan5-S0</t>
  </si>
  <si>
    <t>Pcan5-S0_1.fastq.gz</t>
  </si>
  <si>
    <t>Pcan5-S0_2.fastq.gz</t>
  </si>
  <si>
    <t>Pcan5-S2</t>
  </si>
  <si>
    <t>Pcan5-S2_1.fastq.gz</t>
  </si>
  <si>
    <t>Pcan5-S2_2.fastq.gz</t>
  </si>
  <si>
    <t>Pcan5-S6</t>
  </si>
  <si>
    <t>Pcan5-S6_1.fastq.gz</t>
  </si>
  <si>
    <t>Pcan5-S6_2.fastq.gz</t>
  </si>
  <si>
    <t>Pcan14-S0</t>
  </si>
  <si>
    <t>Pcan14-S0_1.fastq.gz</t>
  </si>
  <si>
    <t>Pcan14-S0_2.fastq.gz</t>
  </si>
  <si>
    <t>Pcan14-S4</t>
  </si>
  <si>
    <t>Pcan14-S4_1.fastq.gz</t>
  </si>
  <si>
    <t>Pcan14-S4_2.fastq.gz</t>
  </si>
  <si>
    <t>Pcan14-S8</t>
  </si>
  <si>
    <t>Pcan14-S8_1.fastq.gz</t>
  </si>
  <si>
    <t>Pcan14-S8_2.fastq.gz</t>
  </si>
  <si>
    <t>Pcan15-S0</t>
  </si>
  <si>
    <t>Pcan15-S0_1.fastq.gz</t>
  </si>
  <si>
    <t>Pcan15-S0_2.fastq.gz</t>
  </si>
  <si>
    <t>Pcan15-S2</t>
  </si>
  <si>
    <t>Pcan15-S2_1.fastq.gz</t>
  </si>
  <si>
    <t>Pcan15-S2_2.fastq.gz</t>
  </si>
  <si>
    <t>Pcan15-S6</t>
  </si>
  <si>
    <t>Pcan15-S6_1.fastq.gz</t>
  </si>
  <si>
    <t>Pcan15-S6_2.fastq.gz</t>
  </si>
  <si>
    <t>Pcan22-S0</t>
  </si>
  <si>
    <t>Pcan22-S0_1.fastq.gz</t>
  </si>
  <si>
    <t>Pcan22-S0_2.fastq.gz</t>
  </si>
  <si>
    <t>Pcan22-S2</t>
  </si>
  <si>
    <t>Pcan22-S2_1.fastq.gz</t>
  </si>
  <si>
    <t>Pcan22-S2_2.fastq.gz</t>
  </si>
  <si>
    <t>Pcan22-S6</t>
  </si>
  <si>
    <t>Pcan22-S6_1.fastq.gz</t>
  </si>
  <si>
    <t>Pcan22-S6_2.fastq.gz</t>
  </si>
  <si>
    <t>Read Dataset</t>
  </si>
  <si>
    <t>trimmo-170404-213639</t>
  </si>
  <si>
    <t>min_kmer_cov</t>
  </si>
  <si>
    <t>minimum count for K-mers to be assembled by Inchworm</t>
  </si>
  <si>
    <t>other_parameters</t>
  </si>
  <si>
    <t>additional parameters to the previous ones</t>
  </si>
  <si>
    <t>NONE</t>
  </si>
  <si>
    <t>instance type</t>
  </si>
  <si>
    <t>duration (HHH:MM:SS)</t>
  </si>
  <si>
    <t>elapsed real time (s)</t>
  </si>
  <si>
    <t>percentage of CPU</t>
  </si>
  <si>
    <t>maximum resident set size(Kb)</t>
  </si>
  <si>
    <t>comment</t>
  </si>
  <si>
    <t>cost, taxes not included ($)</t>
  </si>
  <si>
    <t>directory (/results/Pcan/sdnt-aammdd-hhmmss)</t>
  </si>
  <si>
    <t>compress files?</t>
  </si>
  <si>
    <t>Data</t>
  </si>
  <si>
    <t>Libraries</t>
  </si>
  <si>
    <t>r4.8xlarge</t>
  </si>
  <si>
    <t>180717-134938</t>
  </si>
  <si>
    <t>Jellyfish error</t>
  </si>
  <si>
    <t>180824-132157</t>
  </si>
  <si>
    <t>000:26:27</t>
  </si>
  <si>
    <t>Run #2</t>
  </si>
  <si>
    <t>180826-005140</t>
  </si>
  <si>
    <t>180827-133511</t>
  </si>
  <si>
    <t>OK</t>
  </si>
  <si>
    <t>180824-173526</t>
  </si>
  <si>
    <t>026:57:05</t>
  </si>
  <si>
    <t>033:51:21</t>
  </si>
  <si>
    <t>038:33:53</t>
  </si>
  <si>
    <t>180829-142059</t>
  </si>
  <si>
    <t>035:15:05</t>
  </si>
  <si>
    <t>Compressed
raw file
size (in B)</t>
  </si>
  <si>
    <t>Decompressed
raw file
size (in B)</t>
  </si>
  <si>
    <t>Compressed
trimmed file
size (in B)</t>
  </si>
  <si>
    <t>Decompressed
trimmed file
size (in B)</t>
  </si>
  <si>
    <t>180902-190505</t>
  </si>
  <si>
    <t>180903-102135</t>
  </si>
  <si>
    <t>002:01:11</t>
  </si>
  <si>
    <t>180903-200052</t>
  </si>
  <si>
    <t>002:39:19</t>
  </si>
  <si>
    <t>180904-082050</t>
  </si>
  <si>
    <t>002:58:08</t>
  </si>
  <si>
    <t>180904-120359</t>
  </si>
  <si>
    <t>002:51:49</t>
  </si>
  <si>
    <t>180904-200609</t>
  </si>
  <si>
    <t>059:45:27</t>
  </si>
  <si>
    <t>005:09:35</t>
  </si>
  <si>
    <t>180905-150602</t>
  </si>
  <si>
    <t>Run #3</t>
  </si>
  <si>
    <t>stopped by the huge run time</t>
  </si>
  <si>
    <t xml:space="preserve"> loop at 99.9998% &amp; stopped</t>
  </si>
  <si>
    <t xml:space="preserve"> loop at 99.9998%, stopped  &amp; restarted</t>
  </si>
  <si>
    <t>181001-112044</t>
  </si>
  <si>
    <t>002:01:17</t>
  </si>
  <si>
    <t>181008-102729</t>
  </si>
  <si>
    <t>181008-102729-restarted</t>
  </si>
  <si>
    <t>180905-150602-restarted</t>
  </si>
  <si>
    <t>&lt;- estimated time</t>
  </si>
  <si>
    <t>final dataset size (GiB)</t>
  </si>
  <si>
    <t>final dataset size (GiB) (du -bs directory)</t>
  </si>
  <si>
    <t>Instance Type</t>
  </si>
  <si>
    <t>Price ($/hour)</t>
  </si>
  <si>
    <t>Use</t>
  </si>
  <si>
    <t>VCPU</t>
  </si>
  <si>
    <t>Memory (GiB)</t>
  </si>
  <si>
    <t>t2.micro</t>
  </si>
  <si>
    <t>general purpose</t>
  </si>
  <si>
    <t>t2.medium</t>
  </si>
  <si>
    <t>r4.xlarge</t>
  </si>
  <si>
    <t>memory optimized</t>
  </si>
  <si>
    <t>r4.2xlarge</t>
  </si>
  <si>
    <t>r4.4xlarge</t>
  </si>
  <si>
    <t>r4.16xlarge</t>
  </si>
  <si>
    <t>ULHL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</si>
</sst>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0"/>
    <numFmt numFmtId="165" formatCode="0.000"/>
    <numFmt numFmtId="166" formatCode="#,##0.0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theme="8" tint="0.59999389629810485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FFFF00"/>
        <bgColor theme="8" tint="0.79998168889431442"/>
      </patternFill>
    </fill>
    <fill>
      <patternFill patternType="solid">
        <fgColor rgb="FFFFFF00"/>
        <bgColor theme="8" tint="0.5999938962981048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theme="8" tint="0.59999389629810485"/>
      </patternFill>
    </fill>
    <fill>
      <patternFill patternType="solid">
        <fgColor theme="8" tint="0.59999389629810485"/>
        <bgColor theme="8" tint="0.79998168889431442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4" fontId="0" fillId="3" borderId="1" xfId="0" applyNumberFormat="1" applyFill="1" applyBorder="1"/>
    <xf numFmtId="4" fontId="0" fillId="4" borderId="1" xfId="0" applyNumberFormat="1" applyFill="1" applyBorder="1"/>
    <xf numFmtId="4" fontId="0" fillId="3" borderId="1" xfId="0" applyNumberFormat="1" applyFill="1" applyBorder="1" applyAlignment="1">
      <alignment horizontal="right"/>
    </xf>
    <xf numFmtId="3" fontId="0" fillId="4" borderId="1" xfId="0" applyNumberFormat="1" applyFill="1" applyBorder="1"/>
    <xf numFmtId="9" fontId="0" fillId="3" borderId="1" xfId="0" applyNumberFormat="1" applyFill="1" applyBorder="1"/>
    <xf numFmtId="0" fontId="1" fillId="2" borderId="4" xfId="0" applyFont="1" applyFill="1" applyBorder="1"/>
    <xf numFmtId="0" fontId="0" fillId="5" borderId="1" xfId="0" applyFill="1" applyBorder="1"/>
    <xf numFmtId="0" fontId="1" fillId="2" borderId="6" xfId="0" applyFont="1" applyFill="1" applyBorder="1"/>
    <xf numFmtId="0" fontId="0" fillId="6" borderId="8" xfId="0" applyFill="1" applyBorder="1"/>
    <xf numFmtId="0" fontId="0" fillId="6" borderId="4" xfId="0" applyFill="1" applyBorder="1"/>
    <xf numFmtId="0" fontId="0" fillId="7" borderId="8" xfId="0" applyFill="1" applyBorder="1"/>
    <xf numFmtId="0" fontId="0" fillId="7" borderId="4" xfId="0" applyFill="1" applyBorder="1"/>
    <xf numFmtId="0" fontId="0" fillId="7" borderId="9" xfId="0" applyFill="1" applyBorder="1"/>
    <xf numFmtId="0" fontId="0" fillId="7" borderId="10" xfId="0" applyFill="1" applyBorder="1"/>
    <xf numFmtId="0" fontId="0" fillId="10" borderId="1" xfId="0" applyFill="1" applyBorder="1"/>
    <xf numFmtId="4" fontId="0" fillId="10" borderId="1" xfId="0" applyNumberFormat="1" applyFill="1" applyBorder="1"/>
    <xf numFmtId="0" fontId="0" fillId="6" borderId="7" xfId="0" applyFill="1" applyBorder="1"/>
    <xf numFmtId="0" fontId="0" fillId="5" borderId="1" xfId="0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0" fillId="7" borderId="4" xfId="0" applyFill="1" applyBorder="1" applyAlignment="1">
      <alignment horizontal="left"/>
    </xf>
    <xf numFmtId="3" fontId="0" fillId="7" borderId="4" xfId="0" applyNumberFormat="1" applyFill="1" applyBorder="1" applyAlignment="1">
      <alignment horizontal="right"/>
    </xf>
    <xf numFmtId="3" fontId="0" fillId="7" borderId="3" xfId="0" applyNumberFormat="1" applyFill="1" applyBorder="1" applyAlignment="1">
      <alignment horizontal="right"/>
    </xf>
    <xf numFmtId="3" fontId="0" fillId="11" borderId="4" xfId="0" applyNumberFormat="1" applyFill="1" applyBorder="1" applyAlignment="1">
      <alignment horizontal="right"/>
    </xf>
    <xf numFmtId="3" fontId="0" fillId="11" borderId="3" xfId="0" applyNumberFormat="1" applyFill="1" applyBorder="1" applyAlignment="1">
      <alignment horizontal="right"/>
    </xf>
    <xf numFmtId="0" fontId="0" fillId="12" borderId="4" xfId="0" applyFill="1" applyBorder="1" applyAlignment="1">
      <alignment horizontal="left"/>
    </xf>
    <xf numFmtId="3" fontId="0" fillId="12" borderId="4" xfId="0" applyNumberFormat="1" applyFill="1" applyBorder="1" applyAlignment="1">
      <alignment horizontal="right"/>
    </xf>
    <xf numFmtId="3" fontId="0" fillId="12" borderId="3" xfId="0" applyNumberFormat="1" applyFill="1" applyBorder="1" applyAlignment="1">
      <alignment horizontal="right"/>
    </xf>
    <xf numFmtId="0" fontId="0" fillId="11" borderId="4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3" fontId="0" fillId="11" borderId="7" xfId="0" applyNumberFormat="1" applyFill="1" applyBorder="1" applyAlignment="1">
      <alignment horizontal="right"/>
    </xf>
    <xf numFmtId="3" fontId="0" fillId="11" borderId="1" xfId="0" applyNumberFormat="1" applyFill="1" applyBorder="1" applyAlignment="1">
      <alignment horizontal="right"/>
    </xf>
    <xf numFmtId="3" fontId="2" fillId="13" borderId="1" xfId="0" applyNumberFormat="1" applyFont="1" applyFill="1" applyBorder="1"/>
    <xf numFmtId="0" fontId="0" fillId="5" borderId="1" xfId="0" applyFill="1" applyBorder="1" applyAlignment="1">
      <alignment horizontal="left"/>
    </xf>
    <xf numFmtId="0" fontId="0" fillId="15" borderId="8" xfId="0" applyFill="1" applyBorder="1"/>
    <xf numFmtId="0" fontId="0" fillId="15" borderId="4" xfId="0" applyFill="1" applyBorder="1"/>
    <xf numFmtId="0" fontId="0" fillId="14" borderId="8" xfId="0" applyFill="1" applyBorder="1"/>
    <xf numFmtId="0" fontId="0" fillId="14" borderId="4" xfId="0" applyFill="1" applyBorder="1"/>
    <xf numFmtId="0" fontId="0" fillId="15" borderId="9" xfId="0" applyFill="1" applyBorder="1"/>
    <xf numFmtId="0" fontId="0" fillId="15" borderId="10" xfId="0" applyFill="1" applyBorder="1"/>
    <xf numFmtId="0" fontId="0" fillId="14" borderId="7" xfId="0" applyFill="1" applyBorder="1"/>
    <xf numFmtId="0" fontId="3" fillId="12" borderId="1" xfId="0" applyFont="1" applyFill="1" applyBorder="1"/>
    <xf numFmtId="0" fontId="0" fillId="14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4" fontId="0" fillId="3" borderId="1" xfId="0" applyNumberFormat="1" applyFill="1" applyBorder="1" applyAlignment="1">
      <alignment horizontal="right"/>
    </xf>
    <xf numFmtId="4" fontId="0" fillId="3" borderId="1" xfId="0" applyNumberFormat="1" applyFill="1" applyBorder="1" applyAlignment="1">
      <alignment horizontal="right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3" fillId="11" borderId="1" xfId="0" applyFont="1" applyFill="1" applyBorder="1"/>
    <xf numFmtId="0" fontId="0" fillId="17" borderId="1" xfId="0" applyFill="1" applyBorder="1" applyAlignment="1">
      <alignment horizontal="left"/>
    </xf>
    <xf numFmtId="4" fontId="0" fillId="16" borderId="1" xfId="0" applyNumberFormat="1" applyFill="1" applyBorder="1" applyAlignment="1">
      <alignment horizontal="left"/>
    </xf>
    <xf numFmtId="3" fontId="0" fillId="0" borderId="0" xfId="0" applyNumberFormat="1"/>
    <xf numFmtId="3" fontId="0" fillId="7" borderId="1" xfId="0" applyNumberFormat="1" applyFill="1" applyBorder="1" applyAlignment="1">
      <alignment horizontal="right"/>
    </xf>
    <xf numFmtId="0" fontId="0" fillId="16" borderId="1" xfId="0" applyFill="1" applyBorder="1" applyAlignment="1">
      <alignment horizontal="left"/>
    </xf>
    <xf numFmtId="3" fontId="0" fillId="3" borderId="1" xfId="0" applyNumberFormat="1" applyFill="1" applyBorder="1"/>
    <xf numFmtId="0" fontId="1" fillId="2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/>
    <xf numFmtId="0" fontId="0" fillId="3" borderId="1" xfId="0" applyFill="1" applyBorder="1" applyAlignment="1"/>
    <xf numFmtId="0" fontId="0" fillId="4" borderId="1" xfId="0" applyFill="1" applyBorder="1" applyAlignment="1"/>
    <xf numFmtId="4" fontId="0" fillId="3" borderId="1" xfId="0" applyNumberFormat="1" applyFill="1" applyBorder="1" applyAlignment="1"/>
    <xf numFmtId="4" fontId="0" fillId="4" borderId="1" xfId="0" applyNumberFormat="1" applyFill="1" applyBorder="1" applyAlignment="1"/>
    <xf numFmtId="9" fontId="0" fillId="3" borderId="1" xfId="0" applyNumberFormat="1" applyFill="1" applyBorder="1" applyAlignment="1"/>
    <xf numFmtId="3" fontId="0" fillId="4" borderId="1" xfId="0" applyNumberFormat="1" applyFill="1" applyBorder="1" applyAlignment="1"/>
    <xf numFmtId="3" fontId="0" fillId="3" borderId="1" xfId="0" applyNumberFormat="1" applyFill="1" applyBorder="1" applyAlignment="1"/>
    <xf numFmtId="0" fontId="0" fillId="16" borderId="1" xfId="0" applyFill="1" applyBorder="1" applyAlignment="1"/>
    <xf numFmtId="4" fontId="0" fillId="10" borderId="1" xfId="0" applyNumberFormat="1" applyFill="1" applyBorder="1" applyAlignment="1"/>
    <xf numFmtId="0" fontId="0" fillId="17" borderId="1" xfId="0" applyFill="1" applyBorder="1" applyAlignment="1"/>
    <xf numFmtId="4" fontId="0" fillId="17" borderId="1" xfId="0" applyNumberFormat="1" applyFill="1" applyBorder="1"/>
    <xf numFmtId="4" fontId="0" fillId="17" borderId="1" xfId="0" applyNumberFormat="1" applyFill="1" applyBorder="1" applyAlignment="1"/>
    <xf numFmtId="0" fontId="1" fillId="2" borderId="3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0" fillId="7" borderId="3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164" fontId="0" fillId="18" borderId="1" xfId="0" applyNumberFormat="1" applyFill="1" applyBorder="1"/>
    <xf numFmtId="0" fontId="0" fillId="18" borderId="1" xfId="0" applyFill="1" applyBorder="1"/>
    <xf numFmtId="165" fontId="0" fillId="18" borderId="1" xfId="0" applyNumberFormat="1" applyFill="1" applyBorder="1"/>
    <xf numFmtId="0" fontId="0" fillId="18" borderId="1" xfId="0" applyFont="1" applyFill="1" applyBorder="1"/>
    <xf numFmtId="166" fontId="0" fillId="18" borderId="1" xfId="0" applyNumberForma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MM/Documents/DIFA-TD/NGScloud-Athaliana/Athaliana-results-v01-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MM/Documents/DIFA-TD/NGScloud-Athaliana/Athaliana-results-v01-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braries"/>
      <sheetName val="sdnt-01x"/>
      <sheetName val="sdnt-12x"/>
      <sheetName val="sdnt-24x"/>
      <sheetName val="sdnt-48x"/>
      <sheetName val="trinity-01x"/>
      <sheetName val="trinity-12x"/>
      <sheetName val="trinity-24x"/>
      <sheetName val="trinity-48x"/>
      <sheetName val="assembly summary"/>
      <sheetName val="transcriptome assessment"/>
      <sheetName val="instance costs"/>
      <sheetName val="Trty-01x"/>
      <sheetName val="Trty-12x"/>
      <sheetName val="Trty-24x"/>
      <sheetName val="Trty-48x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2">
          <cell r="B2">
            <v>0.42</v>
          </cell>
        </row>
        <row r="3">
          <cell r="B3">
            <v>0.84</v>
          </cell>
        </row>
        <row r="4">
          <cell r="B4">
            <v>0.33300000000000002</v>
          </cell>
        </row>
        <row r="5">
          <cell r="B5">
            <v>0.66500000000000004</v>
          </cell>
        </row>
      </sheetData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braries"/>
      <sheetName val="SDNT-01x"/>
      <sheetName val="SDNT-12x"/>
      <sheetName val="SDNT-24x"/>
      <sheetName val="SDNT-48x"/>
      <sheetName val="SDNT Time Details"/>
      <sheetName val="Trty-01x"/>
      <sheetName val="Trty-12x"/>
      <sheetName val="Trty-24x"/>
      <sheetName val="Trty-48x"/>
      <sheetName val="Assembly Summary"/>
      <sheetName val="Transcriptome Assessment"/>
      <sheetName val="Transcriptome Assessment 2"/>
      <sheetName val="instance cos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">
          <cell r="B2">
            <v>0.39800000000000002</v>
          </cell>
        </row>
        <row r="3">
          <cell r="B3">
            <v>0.79600000000000004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showGridLines="0" tabSelected="1" workbookViewId="0"/>
  </sheetViews>
  <sheetFormatPr baseColWidth="10" defaultRowHeight="15" x14ac:dyDescent="0.25"/>
  <cols>
    <col min="1" max="1" width="19" customWidth="1"/>
    <col min="2" max="2" width="12.140625" customWidth="1"/>
    <col min="3" max="3" width="10.28515625" customWidth="1"/>
    <col min="4" max="4" width="19.42578125" customWidth="1"/>
    <col min="5" max="5" width="12.85546875" customWidth="1"/>
    <col min="6" max="9" width="14.7109375" customWidth="1"/>
  </cols>
  <sheetData>
    <row r="1" spans="1:10" x14ac:dyDescent="0.25">
      <c r="A1" s="1" t="s">
        <v>73</v>
      </c>
      <c r="B1" s="36">
        <v>23</v>
      </c>
    </row>
    <row r="2" spans="1:10" x14ac:dyDescent="0.25">
      <c r="A2" s="1" t="s">
        <v>74</v>
      </c>
      <c r="B2" s="36">
        <v>8</v>
      </c>
    </row>
    <row r="3" spans="1:10" x14ac:dyDescent="0.25">
      <c r="A3" s="1" t="s">
        <v>75</v>
      </c>
      <c r="B3" s="36" t="s">
        <v>76</v>
      </c>
    </row>
    <row r="5" spans="1:10" x14ac:dyDescent="0.25">
      <c r="A5" s="77" t="s">
        <v>77</v>
      </c>
      <c r="B5" s="77" t="s">
        <v>78</v>
      </c>
      <c r="C5" s="74" t="s">
        <v>79</v>
      </c>
      <c r="D5" s="77" t="s">
        <v>80</v>
      </c>
      <c r="E5" s="77" t="s">
        <v>81</v>
      </c>
      <c r="F5" s="74" t="s">
        <v>183</v>
      </c>
      <c r="G5" s="74" t="s">
        <v>184</v>
      </c>
      <c r="H5" s="74" t="s">
        <v>185</v>
      </c>
      <c r="I5" s="74" t="s">
        <v>186</v>
      </c>
    </row>
    <row r="6" spans="1:10" x14ac:dyDescent="0.25">
      <c r="A6" s="78"/>
      <c r="B6" s="78"/>
      <c r="C6" s="75"/>
      <c r="D6" s="78"/>
      <c r="E6" s="78"/>
      <c r="F6" s="75"/>
      <c r="G6" s="75"/>
      <c r="H6" s="75"/>
      <c r="I6" s="75"/>
    </row>
    <row r="7" spans="1:10" x14ac:dyDescent="0.25">
      <c r="A7" s="76"/>
      <c r="B7" s="76"/>
      <c r="C7" s="76"/>
      <c r="D7" s="76"/>
      <c r="E7" s="76"/>
      <c r="F7" s="76"/>
      <c r="G7" s="76"/>
      <c r="H7" s="76"/>
      <c r="I7" s="76"/>
    </row>
    <row r="8" spans="1:10" x14ac:dyDescent="0.25">
      <c r="A8" s="79" t="s">
        <v>49</v>
      </c>
      <c r="B8" s="79">
        <v>1</v>
      </c>
      <c r="C8" s="79">
        <v>0</v>
      </c>
      <c r="D8" s="23" t="s">
        <v>82</v>
      </c>
      <c r="E8" s="24">
        <f t="shared" ref="E8:E9" si="0">77787744/4</f>
        <v>19446936</v>
      </c>
      <c r="F8" s="24">
        <v>1450969745</v>
      </c>
      <c r="G8" s="25">
        <v>5085189759</v>
      </c>
      <c r="H8" s="24">
        <v>1093095756</v>
      </c>
      <c r="I8" s="25">
        <v>4618463295</v>
      </c>
      <c r="J8" s="56"/>
    </row>
    <row r="9" spans="1:10" x14ac:dyDescent="0.25">
      <c r="A9" s="80"/>
      <c r="B9" s="80"/>
      <c r="C9" s="80"/>
      <c r="D9" s="23" t="s">
        <v>83</v>
      </c>
      <c r="E9" s="24">
        <f t="shared" si="0"/>
        <v>19446936</v>
      </c>
      <c r="F9" s="26">
        <v>1473530829</v>
      </c>
      <c r="G9" s="27">
        <v>5085189759</v>
      </c>
      <c r="H9" s="26">
        <v>1105702536</v>
      </c>
      <c r="I9" s="27">
        <v>4618463295</v>
      </c>
      <c r="J9" s="56"/>
    </row>
    <row r="10" spans="1:10" x14ac:dyDescent="0.25">
      <c r="A10" s="81" t="s">
        <v>84</v>
      </c>
      <c r="B10" s="81">
        <v>1</v>
      </c>
      <c r="C10" s="81">
        <v>4</v>
      </c>
      <c r="D10" s="28" t="s">
        <v>85</v>
      </c>
      <c r="E10" s="29">
        <f>87859704/4</f>
        <v>21964926</v>
      </c>
      <c r="F10" s="29">
        <v>1688575619</v>
      </c>
      <c r="G10" s="30">
        <v>5743670715</v>
      </c>
      <c r="H10" s="29">
        <v>1274589484</v>
      </c>
      <c r="I10" s="30">
        <v>5216512488</v>
      </c>
      <c r="J10" s="56"/>
    </row>
    <row r="11" spans="1:10" x14ac:dyDescent="0.25">
      <c r="A11" s="82"/>
      <c r="B11" s="82"/>
      <c r="C11" s="82"/>
      <c r="D11" s="28" t="s">
        <v>86</v>
      </c>
      <c r="E11" s="29">
        <f>87859704/4</f>
        <v>21964926</v>
      </c>
      <c r="F11" s="29">
        <v>1687528502</v>
      </c>
      <c r="G11" s="30">
        <v>5743670712</v>
      </c>
      <c r="H11" s="29">
        <v>1266841058</v>
      </c>
      <c r="I11" s="30">
        <v>5216512488</v>
      </c>
      <c r="J11" s="56"/>
    </row>
    <row r="12" spans="1:10" x14ac:dyDescent="0.25">
      <c r="A12" s="83" t="s">
        <v>87</v>
      </c>
      <c r="B12" s="83">
        <v>2</v>
      </c>
      <c r="C12" s="83">
        <v>0</v>
      </c>
      <c r="D12" s="31" t="s">
        <v>88</v>
      </c>
      <c r="E12" s="26">
        <f>93932172/4</f>
        <v>23483043</v>
      </c>
      <c r="F12" s="26">
        <v>1776384366</v>
      </c>
      <c r="G12" s="27">
        <v>6140589219</v>
      </c>
      <c r="H12" s="26">
        <v>1338365725</v>
      </c>
      <c r="I12" s="27">
        <v>5576996187</v>
      </c>
      <c r="J12" s="56"/>
    </row>
    <row r="13" spans="1:10" x14ac:dyDescent="0.25">
      <c r="A13" s="84"/>
      <c r="B13" s="84"/>
      <c r="C13" s="84"/>
      <c r="D13" s="31" t="s">
        <v>89</v>
      </c>
      <c r="E13" s="26">
        <f>93932172/4</f>
        <v>23483043</v>
      </c>
      <c r="F13" s="26">
        <v>1774308700</v>
      </c>
      <c r="G13" s="27">
        <v>6140589219</v>
      </c>
      <c r="H13" s="26">
        <v>1328736477</v>
      </c>
      <c r="I13" s="27">
        <v>5576996187</v>
      </c>
      <c r="J13" s="56"/>
    </row>
    <row r="14" spans="1:10" x14ac:dyDescent="0.25">
      <c r="A14" s="81" t="s">
        <v>90</v>
      </c>
      <c r="B14" s="81">
        <v>2</v>
      </c>
      <c r="C14" s="81">
        <v>2</v>
      </c>
      <c r="D14" s="28" t="s">
        <v>91</v>
      </c>
      <c r="E14" s="29">
        <f>98564684/4</f>
        <v>24641171</v>
      </c>
      <c r="F14" s="29">
        <v>1848840864</v>
      </c>
      <c r="G14" s="30">
        <v>6443432137</v>
      </c>
      <c r="H14" s="29">
        <v>1391116932</v>
      </c>
      <c r="I14" s="30">
        <v>5852044033</v>
      </c>
      <c r="J14" s="56"/>
    </row>
    <row r="15" spans="1:10" x14ac:dyDescent="0.25">
      <c r="A15" s="82"/>
      <c r="B15" s="82"/>
      <c r="C15" s="82"/>
      <c r="D15" s="28" t="s">
        <v>92</v>
      </c>
      <c r="E15" s="29">
        <f>98564684/4</f>
        <v>24641171</v>
      </c>
      <c r="F15" s="29">
        <v>1876623848</v>
      </c>
      <c r="G15" s="30">
        <v>6443432137</v>
      </c>
      <c r="H15" s="29">
        <v>1406766766</v>
      </c>
      <c r="I15" s="30">
        <v>5852044033</v>
      </c>
      <c r="J15" s="56"/>
    </row>
    <row r="16" spans="1:10" x14ac:dyDescent="0.25">
      <c r="A16" s="83" t="s">
        <v>93</v>
      </c>
      <c r="B16" s="83">
        <v>2</v>
      </c>
      <c r="C16" s="83">
        <v>6</v>
      </c>
      <c r="D16" s="31" t="s">
        <v>94</v>
      </c>
      <c r="E16" s="26">
        <f>82548824/4</f>
        <v>20637206</v>
      </c>
      <c r="F16" s="26">
        <v>1577379470</v>
      </c>
      <c r="G16" s="27">
        <v>5396489207</v>
      </c>
      <c r="H16" s="26">
        <v>1190614792</v>
      </c>
      <c r="I16" s="27">
        <v>4901196263</v>
      </c>
      <c r="J16" s="56"/>
    </row>
    <row r="17" spans="1:10" x14ac:dyDescent="0.25">
      <c r="A17" s="84"/>
      <c r="B17" s="84"/>
      <c r="C17" s="84"/>
      <c r="D17" s="31" t="s">
        <v>95</v>
      </c>
      <c r="E17" s="26">
        <f>82548824/4</f>
        <v>20637206</v>
      </c>
      <c r="F17" s="26">
        <v>1578738970</v>
      </c>
      <c r="G17" s="27">
        <v>5396489207</v>
      </c>
      <c r="H17" s="26">
        <v>1186317033</v>
      </c>
      <c r="I17" s="27">
        <v>4901196263</v>
      </c>
      <c r="J17" s="56"/>
    </row>
    <row r="18" spans="1:10" x14ac:dyDescent="0.25">
      <c r="A18" s="81" t="s">
        <v>96</v>
      </c>
      <c r="B18" s="81">
        <v>3</v>
      </c>
      <c r="C18" s="81">
        <v>0</v>
      </c>
      <c r="D18" s="28" t="s">
        <v>97</v>
      </c>
      <c r="E18" s="29">
        <f>87387136/4</f>
        <v>21846784</v>
      </c>
      <c r="F18" s="29">
        <v>1637365088</v>
      </c>
      <c r="G18" s="30">
        <v>5712720446</v>
      </c>
      <c r="H18" s="29">
        <v>1232920420</v>
      </c>
      <c r="I18" s="30">
        <v>5188397630</v>
      </c>
      <c r="J18" s="56"/>
    </row>
    <row r="19" spans="1:10" x14ac:dyDescent="0.25">
      <c r="A19" s="82"/>
      <c r="B19" s="82"/>
      <c r="C19" s="82"/>
      <c r="D19" s="28" t="s">
        <v>98</v>
      </c>
      <c r="E19" s="29">
        <f>87387136/4</f>
        <v>21846784</v>
      </c>
      <c r="F19" s="29">
        <v>1657058743</v>
      </c>
      <c r="G19" s="30">
        <v>5712720446</v>
      </c>
      <c r="H19" s="29">
        <v>1242217854</v>
      </c>
      <c r="I19" s="30">
        <v>5188397630</v>
      </c>
      <c r="J19" s="56"/>
    </row>
    <row r="20" spans="1:10" x14ac:dyDescent="0.25">
      <c r="A20" s="83" t="s">
        <v>99</v>
      </c>
      <c r="B20" s="83">
        <v>3</v>
      </c>
      <c r="C20" s="83">
        <v>4</v>
      </c>
      <c r="D20" s="31" t="s">
        <v>100</v>
      </c>
      <c r="E20" s="26">
        <f>103987756/4</f>
        <v>25996939</v>
      </c>
      <c r="F20" s="26">
        <v>1988815752</v>
      </c>
      <c r="G20" s="27">
        <v>6798028712</v>
      </c>
      <c r="H20" s="26">
        <v>1501043209</v>
      </c>
      <c r="I20" s="27">
        <v>6174102176</v>
      </c>
      <c r="J20" s="56"/>
    </row>
    <row r="21" spans="1:10" x14ac:dyDescent="0.25">
      <c r="A21" s="84"/>
      <c r="B21" s="84"/>
      <c r="C21" s="84"/>
      <c r="D21" s="31" t="s">
        <v>101</v>
      </c>
      <c r="E21" s="26">
        <f>103987756/4</f>
        <v>25996939</v>
      </c>
      <c r="F21" s="26">
        <v>1996150361</v>
      </c>
      <c r="G21" s="27">
        <v>6798028712</v>
      </c>
      <c r="H21" s="26">
        <v>1499240723</v>
      </c>
      <c r="I21" s="27">
        <v>6174102176</v>
      </c>
      <c r="J21" s="56"/>
    </row>
    <row r="22" spans="1:10" x14ac:dyDescent="0.25">
      <c r="A22" s="81" t="s">
        <v>102</v>
      </c>
      <c r="B22" s="81">
        <v>3</v>
      </c>
      <c r="C22" s="81">
        <v>8</v>
      </c>
      <c r="D22" s="28" t="s">
        <v>103</v>
      </c>
      <c r="E22" s="29">
        <f>87436412/4</f>
        <v>21859103</v>
      </c>
      <c r="F22" s="29">
        <v>1685871405</v>
      </c>
      <c r="G22" s="30">
        <v>5716009325</v>
      </c>
      <c r="H22" s="29">
        <v>1140004321</v>
      </c>
      <c r="I22" s="30">
        <v>5191390853</v>
      </c>
      <c r="J22" s="56"/>
    </row>
    <row r="23" spans="1:10" x14ac:dyDescent="0.25">
      <c r="A23" s="82"/>
      <c r="B23" s="82"/>
      <c r="C23" s="82"/>
      <c r="D23" s="28" t="s">
        <v>104</v>
      </c>
      <c r="E23" s="29">
        <f>87436412/4</f>
        <v>21859103</v>
      </c>
      <c r="F23" s="29">
        <v>1722962364</v>
      </c>
      <c r="G23" s="30">
        <v>5716009325</v>
      </c>
      <c r="H23" s="29">
        <v>1173019300</v>
      </c>
      <c r="I23" s="30">
        <v>5191390853</v>
      </c>
      <c r="J23" s="56"/>
    </row>
    <row r="24" spans="1:10" x14ac:dyDescent="0.25">
      <c r="A24" s="83" t="s">
        <v>105</v>
      </c>
      <c r="B24" s="83">
        <v>4</v>
      </c>
      <c r="C24" s="83">
        <v>0</v>
      </c>
      <c r="D24" s="31" t="s">
        <v>106</v>
      </c>
      <c r="E24" s="26">
        <f>85269860/4</f>
        <v>21317465</v>
      </c>
      <c r="F24" s="26">
        <v>1616466676</v>
      </c>
      <c r="G24" s="27">
        <v>5574317495</v>
      </c>
      <c r="H24" s="26">
        <v>1218326526</v>
      </c>
      <c r="I24" s="27">
        <v>5062698335</v>
      </c>
      <c r="J24" s="56"/>
    </row>
    <row r="25" spans="1:10" x14ac:dyDescent="0.25">
      <c r="A25" s="84"/>
      <c r="B25" s="84"/>
      <c r="C25" s="84"/>
      <c r="D25" s="31" t="s">
        <v>107</v>
      </c>
      <c r="E25" s="26">
        <f>85269860/4</f>
        <v>21317465</v>
      </c>
      <c r="F25" s="26">
        <v>1623504154</v>
      </c>
      <c r="G25" s="27">
        <v>5574317495</v>
      </c>
      <c r="H25" s="26">
        <v>1217515656</v>
      </c>
      <c r="I25" s="27">
        <v>5062698335</v>
      </c>
      <c r="J25" s="56"/>
    </row>
    <row r="26" spans="1:10" x14ac:dyDescent="0.25">
      <c r="A26" s="81" t="s">
        <v>108</v>
      </c>
      <c r="B26" s="81">
        <v>4</v>
      </c>
      <c r="C26" s="81">
        <v>4</v>
      </c>
      <c r="D26" s="28" t="s">
        <v>109</v>
      </c>
      <c r="E26" s="29">
        <f>92628704/4</f>
        <v>23157176</v>
      </c>
      <c r="F26" s="29">
        <v>1767873544</v>
      </c>
      <c r="G26" s="30">
        <v>6055441853</v>
      </c>
      <c r="H26" s="29">
        <v>1333568927</v>
      </c>
      <c r="I26" s="30">
        <v>5499669629</v>
      </c>
      <c r="J26" s="56"/>
    </row>
    <row r="27" spans="1:10" x14ac:dyDescent="0.25">
      <c r="A27" s="82"/>
      <c r="B27" s="82"/>
      <c r="C27" s="82"/>
      <c r="D27" s="28" t="s">
        <v>110</v>
      </c>
      <c r="E27" s="29">
        <f>92628704/4</f>
        <v>23157176</v>
      </c>
      <c r="F27" s="29">
        <v>1765484502</v>
      </c>
      <c r="G27" s="30">
        <v>6055441853</v>
      </c>
      <c r="H27" s="29">
        <v>1325298027</v>
      </c>
      <c r="I27" s="30">
        <v>5499669629</v>
      </c>
      <c r="J27" s="56"/>
    </row>
    <row r="28" spans="1:10" x14ac:dyDescent="0.25">
      <c r="A28" s="83" t="s">
        <v>111</v>
      </c>
      <c r="B28" s="83">
        <v>4</v>
      </c>
      <c r="C28" s="83">
        <v>8</v>
      </c>
      <c r="D28" s="31" t="s">
        <v>112</v>
      </c>
      <c r="E28" s="26">
        <f>82505776/4</f>
        <v>20626444</v>
      </c>
      <c r="F28" s="26">
        <v>1558936466</v>
      </c>
      <c r="G28" s="27">
        <v>5393674191</v>
      </c>
      <c r="H28" s="26">
        <v>1175811872</v>
      </c>
      <c r="I28" s="27">
        <v>4898639535</v>
      </c>
      <c r="J28" s="56"/>
    </row>
    <row r="29" spans="1:10" x14ac:dyDescent="0.25">
      <c r="A29" s="84"/>
      <c r="B29" s="84"/>
      <c r="C29" s="84"/>
      <c r="D29" s="31" t="s">
        <v>113</v>
      </c>
      <c r="E29" s="26">
        <f>82505776/4</f>
        <v>20626444</v>
      </c>
      <c r="F29" s="26">
        <v>1590833789</v>
      </c>
      <c r="G29" s="27">
        <v>5393674191</v>
      </c>
      <c r="H29" s="26">
        <v>1196828613</v>
      </c>
      <c r="I29" s="27">
        <v>4898639535</v>
      </c>
      <c r="J29" s="56"/>
    </row>
    <row r="30" spans="1:10" x14ac:dyDescent="0.25">
      <c r="A30" s="81" t="s">
        <v>114</v>
      </c>
      <c r="B30" s="81">
        <v>5</v>
      </c>
      <c r="C30" s="81">
        <v>0</v>
      </c>
      <c r="D30" s="28" t="s">
        <v>115</v>
      </c>
      <c r="E30" s="29">
        <f>85346200/4</f>
        <v>21336550</v>
      </c>
      <c r="F30" s="29">
        <v>1600319067</v>
      </c>
      <c r="G30" s="30">
        <v>5579307594</v>
      </c>
      <c r="H30" s="29">
        <v>1205596064</v>
      </c>
      <c r="I30" s="30">
        <v>5067230394</v>
      </c>
      <c r="J30" s="56"/>
    </row>
    <row r="31" spans="1:10" x14ac:dyDescent="0.25">
      <c r="A31" s="82"/>
      <c r="B31" s="82"/>
      <c r="C31" s="82"/>
      <c r="D31" s="28" t="s">
        <v>116</v>
      </c>
      <c r="E31" s="29">
        <f>85346200/4</f>
        <v>21336550</v>
      </c>
      <c r="F31" s="29">
        <v>1619906995</v>
      </c>
      <c r="G31" s="30">
        <v>5579307594</v>
      </c>
      <c r="H31" s="29">
        <v>1214899743</v>
      </c>
      <c r="I31" s="30">
        <v>5067230394</v>
      </c>
      <c r="J31" s="56"/>
    </row>
    <row r="32" spans="1:10" x14ac:dyDescent="0.25">
      <c r="A32" s="83" t="s">
        <v>117</v>
      </c>
      <c r="B32" s="83">
        <v>5</v>
      </c>
      <c r="C32" s="83">
        <v>2</v>
      </c>
      <c r="D32" s="31" t="s">
        <v>118</v>
      </c>
      <c r="E32" s="26">
        <f>91028796/4</f>
        <v>22757199</v>
      </c>
      <c r="F32" s="26">
        <v>1740415813</v>
      </c>
      <c r="G32" s="27">
        <v>5950787368</v>
      </c>
      <c r="H32" s="26">
        <v>1310816037</v>
      </c>
      <c r="I32" s="27">
        <v>5404614592</v>
      </c>
      <c r="J32" s="56"/>
    </row>
    <row r="33" spans="1:10" x14ac:dyDescent="0.25">
      <c r="A33" s="84"/>
      <c r="B33" s="84"/>
      <c r="C33" s="84"/>
      <c r="D33" s="31" t="s">
        <v>119</v>
      </c>
      <c r="E33" s="26">
        <f>91028796/4</f>
        <v>22757199</v>
      </c>
      <c r="F33" s="26">
        <v>1756164881</v>
      </c>
      <c r="G33" s="27">
        <v>5950787368</v>
      </c>
      <c r="H33" s="26">
        <v>1317361533</v>
      </c>
      <c r="I33" s="27">
        <v>5404614592</v>
      </c>
      <c r="J33" s="56"/>
    </row>
    <row r="34" spans="1:10" x14ac:dyDescent="0.25">
      <c r="A34" s="81" t="s">
        <v>120</v>
      </c>
      <c r="B34" s="81">
        <v>5</v>
      </c>
      <c r="C34" s="81">
        <v>6</v>
      </c>
      <c r="D34" s="28" t="s">
        <v>121</v>
      </c>
      <c r="E34" s="29">
        <f>90263608/4</f>
        <v>22565902</v>
      </c>
      <c r="F34" s="29">
        <v>1747534785</v>
      </c>
      <c r="G34" s="30">
        <v>5900819286</v>
      </c>
      <c r="H34" s="29">
        <v>1318162729</v>
      </c>
      <c r="I34" s="30">
        <v>5359237638</v>
      </c>
      <c r="J34" s="56"/>
    </row>
    <row r="35" spans="1:10" x14ac:dyDescent="0.25">
      <c r="A35" s="82"/>
      <c r="B35" s="82"/>
      <c r="C35" s="82"/>
      <c r="D35" s="28" t="s">
        <v>122</v>
      </c>
      <c r="E35" s="29">
        <f>90263608/4</f>
        <v>22565902</v>
      </c>
      <c r="F35" s="29">
        <v>1789011047</v>
      </c>
      <c r="G35" s="30">
        <v>5900819286</v>
      </c>
      <c r="H35" s="29">
        <v>1344963959</v>
      </c>
      <c r="I35" s="30">
        <v>5359237638</v>
      </c>
      <c r="J35" s="56"/>
    </row>
    <row r="36" spans="1:10" x14ac:dyDescent="0.25">
      <c r="A36" s="83" t="s">
        <v>123</v>
      </c>
      <c r="B36" s="83">
        <v>14</v>
      </c>
      <c r="C36" s="83">
        <v>0</v>
      </c>
      <c r="D36" s="31" t="s">
        <v>124</v>
      </c>
      <c r="E36" s="26">
        <f>89354388/4</f>
        <v>22338597</v>
      </c>
      <c r="F36" s="26">
        <v>1665271471</v>
      </c>
      <c r="G36" s="27">
        <v>5841325096</v>
      </c>
      <c r="H36" s="26">
        <v>1253508776</v>
      </c>
      <c r="I36" s="27">
        <v>5305198768</v>
      </c>
      <c r="J36" s="56"/>
    </row>
    <row r="37" spans="1:10" x14ac:dyDescent="0.25">
      <c r="A37" s="84"/>
      <c r="B37" s="84"/>
      <c r="C37" s="84"/>
      <c r="D37" s="31" t="s">
        <v>125</v>
      </c>
      <c r="E37" s="26">
        <f>89354388/4</f>
        <v>22338597</v>
      </c>
      <c r="F37" s="26">
        <v>1686266133</v>
      </c>
      <c r="G37" s="27">
        <v>5841325096</v>
      </c>
      <c r="H37" s="26">
        <v>1264195552</v>
      </c>
      <c r="I37" s="27">
        <v>5305198768</v>
      </c>
      <c r="J37" s="56"/>
    </row>
    <row r="38" spans="1:10" x14ac:dyDescent="0.25">
      <c r="A38" s="81" t="s">
        <v>126</v>
      </c>
      <c r="B38" s="81">
        <v>14</v>
      </c>
      <c r="C38" s="81">
        <v>4</v>
      </c>
      <c r="D38" s="28" t="s">
        <v>127</v>
      </c>
      <c r="E38" s="29">
        <f>93156728/4</f>
        <v>23289182</v>
      </c>
      <c r="F38" s="29">
        <v>1780610605</v>
      </c>
      <c r="G38" s="30">
        <v>6089955874</v>
      </c>
      <c r="H38" s="29">
        <v>1343706363</v>
      </c>
      <c r="I38" s="30">
        <v>5531015506</v>
      </c>
      <c r="J38" s="56"/>
    </row>
    <row r="39" spans="1:10" x14ac:dyDescent="0.25">
      <c r="A39" s="82"/>
      <c r="B39" s="82"/>
      <c r="C39" s="82"/>
      <c r="D39" s="28" t="s">
        <v>128</v>
      </c>
      <c r="E39" s="29">
        <f>93156728/4</f>
        <v>23289182</v>
      </c>
      <c r="F39" s="29">
        <v>1786588910</v>
      </c>
      <c r="G39" s="30">
        <v>6089955874</v>
      </c>
      <c r="H39" s="29">
        <v>1342283491</v>
      </c>
      <c r="I39" s="30">
        <v>5531015506</v>
      </c>
      <c r="J39" s="56"/>
    </row>
    <row r="40" spans="1:10" x14ac:dyDescent="0.25">
      <c r="A40" s="83" t="s">
        <v>129</v>
      </c>
      <c r="B40" s="83">
        <v>14</v>
      </c>
      <c r="C40" s="83">
        <v>8</v>
      </c>
      <c r="D40" s="31" t="s">
        <v>130</v>
      </c>
      <c r="E40" s="26">
        <f>87532868/4</f>
        <v>21883217</v>
      </c>
      <c r="F40" s="26">
        <v>1669766777</v>
      </c>
      <c r="G40" s="27">
        <v>5722303297</v>
      </c>
      <c r="H40" s="26">
        <v>1260260020</v>
      </c>
      <c r="I40" s="27">
        <v>5197106089</v>
      </c>
      <c r="J40" s="56"/>
    </row>
    <row r="41" spans="1:10" x14ac:dyDescent="0.25">
      <c r="A41" s="84"/>
      <c r="B41" s="84"/>
      <c r="C41" s="84"/>
      <c r="D41" s="31" t="s">
        <v>131</v>
      </c>
      <c r="E41" s="26">
        <f>87532868/4</f>
        <v>21883217</v>
      </c>
      <c r="F41" s="26">
        <v>1663195547</v>
      </c>
      <c r="G41" s="27">
        <v>5722303297</v>
      </c>
      <c r="H41" s="26">
        <v>1248505332</v>
      </c>
      <c r="I41" s="27">
        <v>5197106089</v>
      </c>
      <c r="J41" s="56"/>
    </row>
    <row r="42" spans="1:10" x14ac:dyDescent="0.25">
      <c r="A42" s="81" t="s">
        <v>132</v>
      </c>
      <c r="B42" s="81">
        <v>15</v>
      </c>
      <c r="C42" s="81">
        <v>0</v>
      </c>
      <c r="D42" s="28" t="s">
        <v>133</v>
      </c>
      <c r="E42" s="29">
        <f>72957500/4</f>
        <v>18239375</v>
      </c>
      <c r="F42" s="29">
        <v>1377756334</v>
      </c>
      <c r="G42" s="30">
        <v>4769418408</v>
      </c>
      <c r="H42" s="29">
        <v>1038555448</v>
      </c>
      <c r="I42" s="30">
        <v>4331673408</v>
      </c>
      <c r="J42" s="56"/>
    </row>
    <row r="43" spans="1:10" x14ac:dyDescent="0.25">
      <c r="A43" s="82"/>
      <c r="B43" s="82"/>
      <c r="C43" s="82"/>
      <c r="D43" s="28" t="s">
        <v>134</v>
      </c>
      <c r="E43" s="29">
        <f>72957500/4</f>
        <v>18239375</v>
      </c>
      <c r="F43" s="29">
        <v>1376586027</v>
      </c>
      <c r="G43" s="30">
        <v>4769418408</v>
      </c>
      <c r="H43" s="29">
        <v>1031468127</v>
      </c>
      <c r="I43" s="30">
        <v>4331673408</v>
      </c>
      <c r="J43" s="56"/>
    </row>
    <row r="44" spans="1:10" x14ac:dyDescent="0.25">
      <c r="A44" s="83" t="s">
        <v>135</v>
      </c>
      <c r="B44" s="83">
        <v>15</v>
      </c>
      <c r="C44" s="83">
        <v>2</v>
      </c>
      <c r="D44" s="31" t="s">
        <v>136</v>
      </c>
      <c r="E44" s="26">
        <f>89454820/4</f>
        <v>22363705</v>
      </c>
      <c r="F44" s="26">
        <v>1711906832</v>
      </c>
      <c r="G44" s="27">
        <v>5847909237</v>
      </c>
      <c r="H44" s="26">
        <v>1290342946</v>
      </c>
      <c r="I44" s="27">
        <v>5311180317</v>
      </c>
      <c r="J44" s="56"/>
    </row>
    <row r="45" spans="1:10" x14ac:dyDescent="0.25">
      <c r="A45" s="84"/>
      <c r="B45" s="84"/>
      <c r="C45" s="84"/>
      <c r="D45" s="31" t="s">
        <v>137</v>
      </c>
      <c r="E45" s="26">
        <f>89454820/4</f>
        <v>22363705</v>
      </c>
      <c r="F45" s="26">
        <v>1720580119</v>
      </c>
      <c r="G45" s="27">
        <v>5847909237</v>
      </c>
      <c r="H45" s="26">
        <v>1291055292</v>
      </c>
      <c r="I45" s="27">
        <v>5311180317</v>
      </c>
      <c r="J45" s="56"/>
    </row>
    <row r="46" spans="1:10" x14ac:dyDescent="0.25">
      <c r="A46" s="81" t="s">
        <v>138</v>
      </c>
      <c r="B46" s="81">
        <v>15</v>
      </c>
      <c r="C46" s="81">
        <v>6</v>
      </c>
      <c r="D46" s="28" t="s">
        <v>139</v>
      </c>
      <c r="E46" s="29">
        <f>82595712/4</f>
        <v>20648928</v>
      </c>
      <c r="F46" s="29">
        <v>1594006223</v>
      </c>
      <c r="G46" s="30">
        <v>5399546561</v>
      </c>
      <c r="H46" s="29">
        <v>1203198055</v>
      </c>
      <c r="I46" s="30">
        <v>4903972289</v>
      </c>
      <c r="J46" s="56"/>
    </row>
    <row r="47" spans="1:10" x14ac:dyDescent="0.25">
      <c r="A47" s="82"/>
      <c r="B47" s="82"/>
      <c r="C47" s="82"/>
      <c r="D47" s="28" t="s">
        <v>140</v>
      </c>
      <c r="E47" s="29">
        <f>82595712/4</f>
        <v>20648928</v>
      </c>
      <c r="F47" s="29">
        <v>1591368625</v>
      </c>
      <c r="G47" s="30">
        <v>5399546561</v>
      </c>
      <c r="H47" s="29">
        <v>1196117728</v>
      </c>
      <c r="I47" s="30">
        <v>4903972289</v>
      </c>
      <c r="J47" s="56"/>
    </row>
    <row r="48" spans="1:10" x14ac:dyDescent="0.25">
      <c r="A48" s="83" t="s">
        <v>141</v>
      </c>
      <c r="B48" s="83">
        <v>22</v>
      </c>
      <c r="C48" s="83">
        <v>0</v>
      </c>
      <c r="D48" s="31" t="s">
        <v>142</v>
      </c>
      <c r="E48" s="26">
        <f>81150384/4</f>
        <v>20287596</v>
      </c>
      <c r="F48" s="26">
        <v>1525167233</v>
      </c>
      <c r="G48" s="27">
        <v>5305008278</v>
      </c>
      <c r="H48" s="26">
        <v>1149656243</v>
      </c>
      <c r="I48" s="27">
        <v>4818105974</v>
      </c>
      <c r="J48" s="56"/>
    </row>
    <row r="49" spans="1:10" x14ac:dyDescent="0.25">
      <c r="A49" s="84"/>
      <c r="B49" s="84"/>
      <c r="C49" s="84"/>
      <c r="D49" s="31" t="s">
        <v>143</v>
      </c>
      <c r="E49" s="26">
        <f>81150384/4</f>
        <v>20287596</v>
      </c>
      <c r="F49" s="26">
        <v>1535632859</v>
      </c>
      <c r="G49" s="27">
        <v>5305008278</v>
      </c>
      <c r="H49" s="26">
        <v>1151770923</v>
      </c>
      <c r="I49" s="27">
        <v>4818105974</v>
      </c>
      <c r="J49" s="56"/>
    </row>
    <row r="50" spans="1:10" x14ac:dyDescent="0.25">
      <c r="A50" s="81" t="s">
        <v>144</v>
      </c>
      <c r="B50" s="81">
        <v>22</v>
      </c>
      <c r="C50" s="81">
        <v>2</v>
      </c>
      <c r="D50" s="28" t="s">
        <v>145</v>
      </c>
      <c r="E50" s="29">
        <f>89013616/4</f>
        <v>22253404</v>
      </c>
      <c r="F50" s="29">
        <v>1679325896</v>
      </c>
      <c r="G50" s="30">
        <v>5819052696</v>
      </c>
      <c r="H50" s="29">
        <v>1264495815</v>
      </c>
      <c r="I50" s="30">
        <v>5284971000</v>
      </c>
      <c r="J50" s="56"/>
    </row>
    <row r="51" spans="1:10" x14ac:dyDescent="0.25">
      <c r="A51" s="82"/>
      <c r="B51" s="82"/>
      <c r="C51" s="82"/>
      <c r="D51" s="28" t="s">
        <v>146</v>
      </c>
      <c r="E51" s="29">
        <f>89013616/4</f>
        <v>22253404</v>
      </c>
      <c r="F51" s="29">
        <v>1696731724</v>
      </c>
      <c r="G51" s="30">
        <v>5819052696</v>
      </c>
      <c r="H51" s="29">
        <v>1271606499</v>
      </c>
      <c r="I51" s="30">
        <v>5284971000</v>
      </c>
      <c r="J51" s="56"/>
    </row>
    <row r="52" spans="1:10" x14ac:dyDescent="0.25">
      <c r="A52" s="79" t="s">
        <v>147</v>
      </c>
      <c r="B52" s="79">
        <v>22</v>
      </c>
      <c r="C52" s="79">
        <v>6</v>
      </c>
      <c r="D52" s="23" t="s">
        <v>148</v>
      </c>
      <c r="E52" s="24">
        <f>84655928/4</f>
        <v>21163982</v>
      </c>
      <c r="F52" s="24">
        <v>1626701055</v>
      </c>
      <c r="G52" s="25">
        <v>5534236389</v>
      </c>
      <c r="H52" s="24">
        <v>1227778675</v>
      </c>
      <c r="I52" s="25">
        <v>5026300821</v>
      </c>
      <c r="J52" s="56"/>
    </row>
    <row r="53" spans="1:10" x14ac:dyDescent="0.25">
      <c r="A53" s="80"/>
      <c r="B53" s="80"/>
      <c r="C53" s="80"/>
      <c r="D53" s="32" t="s">
        <v>149</v>
      </c>
      <c r="E53" s="24">
        <f>84655928/4</f>
        <v>21163982</v>
      </c>
      <c r="F53" s="33">
        <v>1642548512</v>
      </c>
      <c r="G53" s="34">
        <v>5534236389</v>
      </c>
      <c r="H53" s="33">
        <v>1234736203</v>
      </c>
      <c r="I53" s="34">
        <v>5026300821</v>
      </c>
      <c r="J53" s="56"/>
    </row>
    <row r="54" spans="1:10" x14ac:dyDescent="0.25">
      <c r="D54" s="35">
        <f>COUNTA(D8:D53)</f>
        <v>46</v>
      </c>
      <c r="E54" s="35">
        <f>SUM(E8:E53)</f>
        <v>1008209660</v>
      </c>
      <c r="F54" s="35">
        <f>SUM(F8:F53)</f>
        <v>76927567227</v>
      </c>
      <c r="G54" s="35">
        <f>SUM(G8:G53)</f>
        <v>263638466283</v>
      </c>
      <c r="H54" s="35">
        <f>SUM(H8:H53)</f>
        <v>57612983560</v>
      </c>
      <c r="I54" s="35">
        <f>SUM(I7:I53)</f>
        <v>239441434440</v>
      </c>
    </row>
    <row r="58" spans="1:10" x14ac:dyDescent="0.25">
      <c r="D58" s="74" t="s">
        <v>79</v>
      </c>
      <c r="E58" s="77" t="s">
        <v>81</v>
      </c>
      <c r="F58" s="74" t="s">
        <v>183</v>
      </c>
      <c r="G58" s="74" t="s">
        <v>184</v>
      </c>
      <c r="H58" s="74" t="s">
        <v>185</v>
      </c>
      <c r="I58" s="74" t="s">
        <v>186</v>
      </c>
    </row>
    <row r="59" spans="1:10" x14ac:dyDescent="0.25">
      <c r="D59" s="75"/>
      <c r="E59" s="78"/>
      <c r="F59" s="75"/>
      <c r="G59" s="75"/>
      <c r="H59" s="75"/>
      <c r="I59" s="75"/>
    </row>
    <row r="60" spans="1:10" x14ac:dyDescent="0.25">
      <c r="D60" s="76"/>
      <c r="E60" s="76"/>
      <c r="F60" s="76"/>
      <c r="G60" s="76"/>
      <c r="H60" s="76"/>
      <c r="I60" s="76"/>
    </row>
    <row r="61" spans="1:10" x14ac:dyDescent="0.25">
      <c r="D61" s="24">
        <v>0</v>
      </c>
      <c r="E61" s="24">
        <f>SUM(E8,E9,E12,E13,E18,E19,E24,E25,E30,E31,E36,E37,E42,E43,E48,E49)</f>
        <v>336592692</v>
      </c>
      <c r="F61" s="24">
        <f t="shared" ref="F61:I61" si="1">SUM(F8,F9,F12,F13,F18,F19,F24,F25,F30,F31,F36,F37,F42,F43,F48,F49)</f>
        <v>25396494420</v>
      </c>
      <c r="G61" s="24">
        <f t="shared" si="1"/>
        <v>88015752590</v>
      </c>
      <c r="H61" s="24">
        <f t="shared" si="1"/>
        <v>19086531826</v>
      </c>
      <c r="I61" s="24">
        <f t="shared" si="1"/>
        <v>79937527982</v>
      </c>
    </row>
    <row r="62" spans="1:10" x14ac:dyDescent="0.25">
      <c r="D62" s="29">
        <v>2</v>
      </c>
      <c r="E62" s="29">
        <f>SUM(E14,E15,E32,E33,E44,E45,E50,E51)</f>
        <v>184030958</v>
      </c>
      <c r="F62" s="29">
        <f t="shared" ref="F62:I62" si="2">SUM(F14,F15,F32,F33,F44,F45,F50,F51)</f>
        <v>14030589977</v>
      </c>
      <c r="G62" s="29">
        <f t="shared" si="2"/>
        <v>48122362876</v>
      </c>
      <c r="H62" s="29">
        <f t="shared" si="2"/>
        <v>10543561820</v>
      </c>
      <c r="I62" s="29">
        <f t="shared" si="2"/>
        <v>43705619884</v>
      </c>
    </row>
    <row r="63" spans="1:10" x14ac:dyDescent="0.25">
      <c r="D63" s="24">
        <v>4</v>
      </c>
      <c r="E63" s="24">
        <f>SUM(E10,E11,E20,E21,E26,E27,E38,E39)</f>
        <v>188816446</v>
      </c>
      <c r="F63" s="24">
        <f t="shared" ref="F63:I63" si="3">SUM(F10,F11,F20,F21,F26,F27,F38,F39)</f>
        <v>14461627795</v>
      </c>
      <c r="G63" s="24">
        <f t="shared" si="3"/>
        <v>49374194305</v>
      </c>
      <c r="H63" s="24">
        <f t="shared" si="3"/>
        <v>10886571282</v>
      </c>
      <c r="I63" s="24">
        <f t="shared" si="3"/>
        <v>44842599598</v>
      </c>
    </row>
    <row r="64" spans="1:10" x14ac:dyDescent="0.25">
      <c r="D64" s="29">
        <v>6</v>
      </c>
      <c r="E64" s="29">
        <f>SUM(E16,E17,E34,E35,E46,E47,E52,E53)</f>
        <v>170032036</v>
      </c>
      <c r="F64" s="29">
        <f t="shared" ref="F64:I64" si="4">SUM(F16,F17,F34,F35,F46,F47,F52,F53)</f>
        <v>13147288687</v>
      </c>
      <c r="G64" s="29">
        <f t="shared" si="4"/>
        <v>44462182886</v>
      </c>
      <c r="H64" s="29">
        <f t="shared" si="4"/>
        <v>9901889174</v>
      </c>
      <c r="I64" s="29">
        <f t="shared" si="4"/>
        <v>40381414022</v>
      </c>
    </row>
    <row r="65" spans="4:9" x14ac:dyDescent="0.25">
      <c r="D65" s="57">
        <v>8</v>
      </c>
      <c r="E65" s="24">
        <f>SUM(E22,E23,E28,E29,E40,E41)</f>
        <v>128737528</v>
      </c>
      <c r="F65" s="24">
        <f t="shared" ref="F65:I65" si="5">SUM(F22,F23,F28,F29,F40,F41)</f>
        <v>9891566348</v>
      </c>
      <c r="G65" s="24">
        <f t="shared" si="5"/>
        <v>33663973626</v>
      </c>
      <c r="H65" s="24">
        <f t="shared" si="5"/>
        <v>7194429458</v>
      </c>
      <c r="I65" s="24">
        <f t="shared" si="5"/>
        <v>30574272954</v>
      </c>
    </row>
    <row r="66" spans="4:9" x14ac:dyDescent="0.25">
      <c r="E66" s="35">
        <f>SUM(E61:E65)</f>
        <v>1008209660</v>
      </c>
      <c r="F66" s="35">
        <f t="shared" ref="F66:I66" si="6">SUM(F61:F65)</f>
        <v>76927567227</v>
      </c>
      <c r="G66" s="35">
        <f t="shared" si="6"/>
        <v>263638466283</v>
      </c>
      <c r="H66" s="35">
        <f t="shared" si="6"/>
        <v>57612983560</v>
      </c>
      <c r="I66" s="35">
        <f t="shared" si="6"/>
        <v>239441434440</v>
      </c>
    </row>
  </sheetData>
  <mergeCells count="84">
    <mergeCell ref="H5:H7"/>
    <mergeCell ref="I5:I7"/>
    <mergeCell ref="A52:A53"/>
    <mergeCell ref="B52:B53"/>
    <mergeCell ref="C52:C53"/>
    <mergeCell ref="A48:A49"/>
    <mergeCell ref="B48:B49"/>
    <mergeCell ref="C48:C49"/>
    <mergeCell ref="A50:A51"/>
    <mergeCell ref="B50:B51"/>
    <mergeCell ref="C50:C51"/>
    <mergeCell ref="A44:A45"/>
    <mergeCell ref="B44:B45"/>
    <mergeCell ref="C44:C45"/>
    <mergeCell ref="A46:A47"/>
    <mergeCell ref="B46:B47"/>
    <mergeCell ref="C46:C47"/>
    <mergeCell ref="A40:A41"/>
    <mergeCell ref="B40:B41"/>
    <mergeCell ref="C40:C41"/>
    <mergeCell ref="A42:A43"/>
    <mergeCell ref="B42:B43"/>
    <mergeCell ref="C42:C43"/>
    <mergeCell ref="A36:A37"/>
    <mergeCell ref="B36:B37"/>
    <mergeCell ref="C36:C37"/>
    <mergeCell ref="A38:A39"/>
    <mergeCell ref="B38:B39"/>
    <mergeCell ref="C38:C39"/>
    <mergeCell ref="A32:A33"/>
    <mergeCell ref="B32:B33"/>
    <mergeCell ref="C32:C33"/>
    <mergeCell ref="A34:A35"/>
    <mergeCell ref="B34:B35"/>
    <mergeCell ref="C34:C35"/>
    <mergeCell ref="A28:A29"/>
    <mergeCell ref="B28:B29"/>
    <mergeCell ref="C28:C29"/>
    <mergeCell ref="A30:A31"/>
    <mergeCell ref="B30:B31"/>
    <mergeCell ref="C30:C31"/>
    <mergeCell ref="A24:A25"/>
    <mergeCell ref="B24:B25"/>
    <mergeCell ref="C24:C25"/>
    <mergeCell ref="A26:A27"/>
    <mergeCell ref="B26:B27"/>
    <mergeCell ref="C26:C27"/>
    <mergeCell ref="A20:A21"/>
    <mergeCell ref="B20:B21"/>
    <mergeCell ref="C20:C21"/>
    <mergeCell ref="A22:A23"/>
    <mergeCell ref="B22:B23"/>
    <mergeCell ref="C22:C23"/>
    <mergeCell ref="A16:A17"/>
    <mergeCell ref="B16:B17"/>
    <mergeCell ref="C16:C17"/>
    <mergeCell ref="A18:A19"/>
    <mergeCell ref="B18:B19"/>
    <mergeCell ref="C18:C19"/>
    <mergeCell ref="A12:A13"/>
    <mergeCell ref="B12:B13"/>
    <mergeCell ref="C12:C13"/>
    <mergeCell ref="A14:A15"/>
    <mergeCell ref="B14:B15"/>
    <mergeCell ref="C14:C15"/>
    <mergeCell ref="G5:G7"/>
    <mergeCell ref="A8:A9"/>
    <mergeCell ref="B8:B9"/>
    <mergeCell ref="C8:C9"/>
    <mergeCell ref="A10:A11"/>
    <mergeCell ref="B10:B11"/>
    <mergeCell ref="C10:C11"/>
    <mergeCell ref="A5:A7"/>
    <mergeCell ref="B5:B7"/>
    <mergeCell ref="C5:C7"/>
    <mergeCell ref="D5:D7"/>
    <mergeCell ref="E5:E7"/>
    <mergeCell ref="F5:F7"/>
    <mergeCell ref="I58:I60"/>
    <mergeCell ref="D58:D60"/>
    <mergeCell ref="E58:E60"/>
    <mergeCell ref="F58:F60"/>
    <mergeCell ref="G58:G60"/>
    <mergeCell ref="H58:H60"/>
  </mergeCells>
  <pageMargins left="0.7" right="0.7" top="0.75" bottom="0.75" header="0.3" footer="0.3"/>
  <ignoredErrors>
    <ignoredError sqref="H54 E63:I63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"/>
  <sheetViews>
    <sheetView showGridLines="0" workbookViewId="0"/>
  </sheetViews>
  <sheetFormatPr baseColWidth="10" defaultRowHeight="15" x14ac:dyDescent="0.25"/>
  <cols>
    <col min="1" max="1" width="20.7109375" customWidth="1"/>
    <col min="2" max="2" width="85.42578125" bestFit="1" customWidth="1"/>
    <col min="3" max="3" width="16.140625" customWidth="1"/>
  </cols>
  <sheetData>
    <row r="1" spans="1:3" x14ac:dyDescent="0.25">
      <c r="A1" s="1" t="s">
        <v>0</v>
      </c>
      <c r="B1" s="10" t="s">
        <v>1</v>
      </c>
    </row>
    <row r="2" spans="1:3" x14ac:dyDescent="0.25">
      <c r="A2" s="1" t="s">
        <v>150</v>
      </c>
      <c r="B2" s="10" t="s">
        <v>151</v>
      </c>
    </row>
    <row r="3" spans="1:3" x14ac:dyDescent="0.25">
      <c r="A3" s="1" t="s">
        <v>167</v>
      </c>
      <c r="B3" s="10" t="s">
        <v>50</v>
      </c>
    </row>
    <row r="5" spans="1:3" x14ac:dyDescent="0.25">
      <c r="A5" s="9" t="s">
        <v>2</v>
      </c>
      <c r="B5" s="9" t="s">
        <v>166</v>
      </c>
      <c r="C5" s="61" t="s">
        <v>66</v>
      </c>
    </row>
    <row r="6" spans="1:3" x14ac:dyDescent="0.25">
      <c r="A6" s="40" t="s">
        <v>3</v>
      </c>
      <c r="B6" s="40" t="s">
        <v>4</v>
      </c>
      <c r="C6" s="45">
        <v>31</v>
      </c>
    </row>
    <row r="7" spans="1:3" x14ac:dyDescent="0.25">
      <c r="A7" s="38" t="s">
        <v>5</v>
      </c>
      <c r="B7" s="38" t="s">
        <v>7</v>
      </c>
      <c r="C7" s="52" t="s">
        <v>6</v>
      </c>
    </row>
    <row r="8" spans="1:3" x14ac:dyDescent="0.25">
      <c r="A8" s="40" t="s">
        <v>8</v>
      </c>
      <c r="B8" s="40" t="s">
        <v>9</v>
      </c>
      <c r="C8" s="45" t="s">
        <v>6</v>
      </c>
    </row>
    <row r="9" spans="1:3" x14ac:dyDescent="0.25">
      <c r="A9" s="38" t="s">
        <v>10</v>
      </c>
      <c r="B9" s="38" t="s">
        <v>12</v>
      </c>
      <c r="C9" s="52" t="s">
        <v>6</v>
      </c>
    </row>
    <row r="10" spans="1:3" x14ac:dyDescent="0.25">
      <c r="A10" s="40" t="s">
        <v>11</v>
      </c>
      <c r="B10" s="40" t="s">
        <v>14</v>
      </c>
      <c r="C10" s="45" t="s">
        <v>13</v>
      </c>
    </row>
    <row r="11" spans="1:3" x14ac:dyDescent="0.25">
      <c r="A11" s="38" t="s">
        <v>16</v>
      </c>
      <c r="B11" s="38" t="s">
        <v>15</v>
      </c>
      <c r="C11" s="52">
        <v>25</v>
      </c>
    </row>
    <row r="12" spans="1:3" x14ac:dyDescent="0.25">
      <c r="A12" s="40" t="s">
        <v>17</v>
      </c>
      <c r="B12" s="40" t="s">
        <v>18</v>
      </c>
      <c r="C12" s="47">
        <v>32</v>
      </c>
    </row>
    <row r="13" spans="1:3" x14ac:dyDescent="0.25">
      <c r="A13" s="38" t="s">
        <v>19</v>
      </c>
      <c r="B13" s="38" t="s">
        <v>20</v>
      </c>
      <c r="C13" s="52">
        <v>1</v>
      </c>
    </row>
    <row r="14" spans="1:3" x14ac:dyDescent="0.25">
      <c r="A14" s="40" t="s">
        <v>21</v>
      </c>
      <c r="B14" s="40" t="s">
        <v>22</v>
      </c>
      <c r="C14" s="45">
        <v>2</v>
      </c>
    </row>
    <row r="15" spans="1:3" x14ac:dyDescent="0.25">
      <c r="A15" s="38" t="s">
        <v>23</v>
      </c>
      <c r="B15" s="38" t="s">
        <v>24</v>
      </c>
      <c r="C15" s="52">
        <v>1</v>
      </c>
    </row>
    <row r="16" spans="1:3" x14ac:dyDescent="0.25">
      <c r="A16" s="40" t="s">
        <v>25</v>
      </c>
      <c r="B16" s="40" t="s">
        <v>26</v>
      </c>
      <c r="C16" s="45">
        <v>89</v>
      </c>
    </row>
    <row r="17" spans="1:3" x14ac:dyDescent="0.25">
      <c r="A17" s="38" t="s">
        <v>27</v>
      </c>
      <c r="B17" s="38" t="s">
        <v>28</v>
      </c>
      <c r="C17" s="52">
        <v>5</v>
      </c>
    </row>
    <row r="18" spans="1:3" x14ac:dyDescent="0.25">
      <c r="A18" s="40" t="s">
        <v>29</v>
      </c>
      <c r="B18" s="40" t="s">
        <v>30</v>
      </c>
      <c r="C18" s="45">
        <v>50</v>
      </c>
    </row>
    <row r="19" spans="1:3" x14ac:dyDescent="0.25">
      <c r="A19" s="38" t="s">
        <v>31</v>
      </c>
      <c r="B19" s="38" t="s">
        <v>32</v>
      </c>
      <c r="C19" s="52">
        <v>89</v>
      </c>
    </row>
    <row r="20" spans="1:3" x14ac:dyDescent="0.25">
      <c r="A20" s="40" t="s">
        <v>33</v>
      </c>
      <c r="B20" s="40" t="s">
        <v>34</v>
      </c>
      <c r="C20" s="45" t="s">
        <v>35</v>
      </c>
    </row>
    <row r="21" spans="1:3" x14ac:dyDescent="0.25">
      <c r="A21" s="38" t="s">
        <v>36</v>
      </c>
      <c r="B21" s="38" t="s">
        <v>37</v>
      </c>
      <c r="C21" s="52" t="s">
        <v>38</v>
      </c>
    </row>
    <row r="22" spans="1:3" x14ac:dyDescent="0.25">
      <c r="A22" s="40" t="s">
        <v>39</v>
      </c>
      <c r="B22" s="40" t="s">
        <v>40</v>
      </c>
      <c r="C22" s="50">
        <v>200</v>
      </c>
    </row>
    <row r="23" spans="1:3" x14ac:dyDescent="0.25">
      <c r="A23" s="38" t="s">
        <v>41</v>
      </c>
      <c r="B23" s="38" t="s">
        <v>42</v>
      </c>
      <c r="C23" s="51">
        <v>0</v>
      </c>
    </row>
    <row r="24" spans="1:3" x14ac:dyDescent="0.25">
      <c r="A24" s="40" t="s">
        <v>43</v>
      </c>
      <c r="B24" s="40" t="s">
        <v>44</v>
      </c>
      <c r="C24" s="50">
        <v>3</v>
      </c>
    </row>
    <row r="25" spans="1:3" x14ac:dyDescent="0.25">
      <c r="A25" s="38" t="s">
        <v>45</v>
      </c>
      <c r="B25" s="38" t="s">
        <v>46</v>
      </c>
      <c r="C25" s="51">
        <v>89</v>
      </c>
    </row>
    <row r="26" spans="1:3" x14ac:dyDescent="0.25">
      <c r="A26" s="43" t="s">
        <v>47</v>
      </c>
      <c r="B26" s="43" t="s">
        <v>48</v>
      </c>
      <c r="C26" s="50">
        <v>32</v>
      </c>
    </row>
    <row r="27" spans="1:3" x14ac:dyDescent="0.25">
      <c r="A27" s="44"/>
      <c r="B27" s="20" t="s">
        <v>165</v>
      </c>
      <c r="C27" s="52" t="s">
        <v>6</v>
      </c>
    </row>
    <row r="28" spans="1:3" x14ac:dyDescent="0.25">
      <c r="A28" s="85" t="s">
        <v>69</v>
      </c>
      <c r="B28" s="2" t="s">
        <v>157</v>
      </c>
      <c r="C28" s="62" t="s">
        <v>168</v>
      </c>
    </row>
    <row r="29" spans="1:3" x14ac:dyDescent="0.25">
      <c r="A29" s="86"/>
      <c r="B29" s="3" t="s">
        <v>164</v>
      </c>
      <c r="C29" s="63" t="s">
        <v>196</v>
      </c>
    </row>
    <row r="30" spans="1:3" x14ac:dyDescent="0.25">
      <c r="A30" s="86"/>
      <c r="B30" s="2" t="s">
        <v>158</v>
      </c>
      <c r="C30" s="49" t="s">
        <v>198</v>
      </c>
    </row>
    <row r="31" spans="1:3" x14ac:dyDescent="0.25">
      <c r="A31" s="86"/>
      <c r="B31" s="3" t="s">
        <v>159</v>
      </c>
      <c r="C31" s="65">
        <v>18574.240000000002</v>
      </c>
    </row>
    <row r="32" spans="1:3" x14ac:dyDescent="0.25">
      <c r="A32" s="86"/>
      <c r="B32" s="2" t="s">
        <v>54</v>
      </c>
      <c r="C32" s="64">
        <v>1925.12</v>
      </c>
    </row>
    <row r="33" spans="1:3" x14ac:dyDescent="0.25">
      <c r="A33" s="86"/>
      <c r="B33" s="3" t="s">
        <v>55</v>
      </c>
      <c r="C33" s="65">
        <v>106104.12</v>
      </c>
    </row>
    <row r="34" spans="1:3" x14ac:dyDescent="0.25">
      <c r="A34" s="86"/>
      <c r="B34" s="2" t="s">
        <v>160</v>
      </c>
      <c r="C34" s="66">
        <v>5.81</v>
      </c>
    </row>
    <row r="35" spans="1:3" x14ac:dyDescent="0.25">
      <c r="A35" s="86"/>
      <c r="B35" s="3" t="s">
        <v>161</v>
      </c>
      <c r="C35" s="67">
        <v>109341044</v>
      </c>
    </row>
    <row r="36" spans="1:3" x14ac:dyDescent="0.25">
      <c r="A36" s="86"/>
      <c r="B36" s="2" t="s">
        <v>210</v>
      </c>
      <c r="C36" s="68">
        <v>21</v>
      </c>
    </row>
    <row r="37" spans="1:3" x14ac:dyDescent="0.25">
      <c r="A37" s="87"/>
      <c r="B37" s="3" t="s">
        <v>162</v>
      </c>
      <c r="C37" s="69" t="s">
        <v>176</v>
      </c>
    </row>
    <row r="38" spans="1:3" x14ac:dyDescent="0.25">
      <c r="A38" s="60" t="s">
        <v>70</v>
      </c>
      <c r="B38" s="18" t="s">
        <v>163</v>
      </c>
      <c r="C38" s="70">
        <v>10.979439644444446</v>
      </c>
    </row>
  </sheetData>
  <mergeCells count="1">
    <mergeCell ref="A28:A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8"/>
  <sheetViews>
    <sheetView showGridLines="0" workbookViewId="0"/>
  </sheetViews>
  <sheetFormatPr baseColWidth="10" defaultRowHeight="15" x14ac:dyDescent="0.25"/>
  <cols>
    <col min="1" max="1" width="20.7109375" customWidth="1"/>
    <col min="2" max="2" width="85.42578125" customWidth="1"/>
    <col min="3" max="3" width="16.140625" customWidth="1"/>
  </cols>
  <sheetData>
    <row r="1" spans="1:3" x14ac:dyDescent="0.25">
      <c r="A1" s="1" t="s">
        <v>0</v>
      </c>
      <c r="B1" s="10" t="s">
        <v>1</v>
      </c>
    </row>
    <row r="2" spans="1:3" x14ac:dyDescent="0.25">
      <c r="A2" s="1" t="s">
        <v>150</v>
      </c>
      <c r="B2" s="10" t="s">
        <v>151</v>
      </c>
    </row>
    <row r="3" spans="1:3" x14ac:dyDescent="0.25">
      <c r="A3" s="1" t="s">
        <v>167</v>
      </c>
      <c r="B3" s="10" t="s">
        <v>51</v>
      </c>
    </row>
    <row r="5" spans="1:3" x14ac:dyDescent="0.25">
      <c r="A5" s="9" t="s">
        <v>2</v>
      </c>
      <c r="B5" s="9" t="s">
        <v>166</v>
      </c>
      <c r="C5" s="61" t="s">
        <v>66</v>
      </c>
    </row>
    <row r="6" spans="1:3" x14ac:dyDescent="0.25">
      <c r="A6" s="40" t="s">
        <v>3</v>
      </c>
      <c r="B6" s="40" t="s">
        <v>4</v>
      </c>
      <c r="C6" s="45">
        <v>31</v>
      </c>
    </row>
    <row r="7" spans="1:3" x14ac:dyDescent="0.25">
      <c r="A7" s="38" t="s">
        <v>5</v>
      </c>
      <c r="B7" s="38" t="s">
        <v>7</v>
      </c>
      <c r="C7" s="52" t="s">
        <v>6</v>
      </c>
    </row>
    <row r="8" spans="1:3" x14ac:dyDescent="0.25">
      <c r="A8" s="40" t="s">
        <v>8</v>
      </c>
      <c r="B8" s="40" t="s">
        <v>9</v>
      </c>
      <c r="C8" s="45" t="s">
        <v>6</v>
      </c>
    </row>
    <row r="9" spans="1:3" x14ac:dyDescent="0.25">
      <c r="A9" s="38" t="s">
        <v>10</v>
      </c>
      <c r="B9" s="38" t="s">
        <v>12</v>
      </c>
      <c r="C9" s="52" t="s">
        <v>6</v>
      </c>
    </row>
    <row r="10" spans="1:3" x14ac:dyDescent="0.25">
      <c r="A10" s="40" t="s">
        <v>11</v>
      </c>
      <c r="B10" s="40" t="s">
        <v>14</v>
      </c>
      <c r="C10" s="45" t="s">
        <v>13</v>
      </c>
    </row>
    <row r="11" spans="1:3" x14ac:dyDescent="0.25">
      <c r="A11" s="38" t="s">
        <v>16</v>
      </c>
      <c r="B11" s="38" t="s">
        <v>15</v>
      </c>
      <c r="C11" s="52">
        <v>25</v>
      </c>
    </row>
    <row r="12" spans="1:3" x14ac:dyDescent="0.25">
      <c r="A12" s="40" t="s">
        <v>17</v>
      </c>
      <c r="B12" s="40" t="s">
        <v>18</v>
      </c>
      <c r="C12" s="47">
        <v>32</v>
      </c>
    </row>
    <row r="13" spans="1:3" x14ac:dyDescent="0.25">
      <c r="A13" s="38" t="s">
        <v>19</v>
      </c>
      <c r="B13" s="38" t="s">
        <v>20</v>
      </c>
      <c r="C13" s="52">
        <v>1</v>
      </c>
    </row>
    <row r="14" spans="1:3" x14ac:dyDescent="0.25">
      <c r="A14" s="40" t="s">
        <v>21</v>
      </c>
      <c r="B14" s="40" t="s">
        <v>22</v>
      </c>
      <c r="C14" s="45">
        <v>2</v>
      </c>
    </row>
    <row r="15" spans="1:3" x14ac:dyDescent="0.25">
      <c r="A15" s="38" t="s">
        <v>23</v>
      </c>
      <c r="B15" s="38" t="s">
        <v>24</v>
      </c>
      <c r="C15" s="52">
        <v>1</v>
      </c>
    </row>
    <row r="16" spans="1:3" x14ac:dyDescent="0.25">
      <c r="A16" s="40" t="s">
        <v>25</v>
      </c>
      <c r="B16" s="40" t="s">
        <v>26</v>
      </c>
      <c r="C16" s="45">
        <v>89</v>
      </c>
    </row>
    <row r="17" spans="1:3" x14ac:dyDescent="0.25">
      <c r="A17" s="38" t="s">
        <v>27</v>
      </c>
      <c r="B17" s="38" t="s">
        <v>28</v>
      </c>
      <c r="C17" s="52">
        <v>5</v>
      </c>
    </row>
    <row r="18" spans="1:3" x14ac:dyDescent="0.25">
      <c r="A18" s="40" t="s">
        <v>29</v>
      </c>
      <c r="B18" s="40" t="s">
        <v>30</v>
      </c>
      <c r="C18" s="45">
        <v>50</v>
      </c>
    </row>
    <row r="19" spans="1:3" x14ac:dyDescent="0.25">
      <c r="A19" s="38" t="s">
        <v>31</v>
      </c>
      <c r="B19" s="38" t="s">
        <v>32</v>
      </c>
      <c r="C19" s="52">
        <v>89</v>
      </c>
    </row>
    <row r="20" spans="1:3" x14ac:dyDescent="0.25">
      <c r="A20" s="40" t="s">
        <v>33</v>
      </c>
      <c r="B20" s="40" t="s">
        <v>34</v>
      </c>
      <c r="C20" s="45" t="s">
        <v>35</v>
      </c>
    </row>
    <row r="21" spans="1:3" x14ac:dyDescent="0.25">
      <c r="A21" s="38" t="s">
        <v>36</v>
      </c>
      <c r="B21" s="38" t="s">
        <v>37</v>
      </c>
      <c r="C21" s="52" t="s">
        <v>38</v>
      </c>
    </row>
    <row r="22" spans="1:3" x14ac:dyDescent="0.25">
      <c r="A22" s="40" t="s">
        <v>39</v>
      </c>
      <c r="B22" s="40" t="s">
        <v>40</v>
      </c>
      <c r="C22" s="50">
        <v>200</v>
      </c>
    </row>
    <row r="23" spans="1:3" x14ac:dyDescent="0.25">
      <c r="A23" s="38" t="s">
        <v>41</v>
      </c>
      <c r="B23" s="38" t="s">
        <v>42</v>
      </c>
      <c r="C23" s="51">
        <v>0</v>
      </c>
    </row>
    <row r="24" spans="1:3" x14ac:dyDescent="0.25">
      <c r="A24" s="40" t="s">
        <v>43</v>
      </c>
      <c r="B24" s="40" t="s">
        <v>44</v>
      </c>
      <c r="C24" s="50">
        <v>3</v>
      </c>
    </row>
    <row r="25" spans="1:3" x14ac:dyDescent="0.25">
      <c r="A25" s="38" t="s">
        <v>45</v>
      </c>
      <c r="B25" s="38" t="s">
        <v>46</v>
      </c>
      <c r="C25" s="51">
        <v>89</v>
      </c>
    </row>
    <row r="26" spans="1:3" x14ac:dyDescent="0.25">
      <c r="A26" s="43" t="s">
        <v>47</v>
      </c>
      <c r="B26" s="43" t="s">
        <v>48</v>
      </c>
      <c r="C26" s="50">
        <v>32</v>
      </c>
    </row>
    <row r="27" spans="1:3" x14ac:dyDescent="0.25">
      <c r="A27" s="44"/>
      <c r="B27" s="20" t="s">
        <v>165</v>
      </c>
      <c r="C27" s="52" t="s">
        <v>6</v>
      </c>
    </row>
    <row r="28" spans="1:3" x14ac:dyDescent="0.25">
      <c r="A28" s="85" t="s">
        <v>69</v>
      </c>
      <c r="B28" s="2" t="s">
        <v>157</v>
      </c>
      <c r="C28" s="62" t="s">
        <v>168</v>
      </c>
    </row>
    <row r="29" spans="1:3" x14ac:dyDescent="0.25">
      <c r="A29" s="86"/>
      <c r="B29" s="3" t="s">
        <v>164</v>
      </c>
      <c r="C29" s="63" t="s">
        <v>194</v>
      </c>
    </row>
    <row r="30" spans="1:3" x14ac:dyDescent="0.25">
      <c r="A30" s="86"/>
      <c r="B30" s="2" t="s">
        <v>158</v>
      </c>
      <c r="C30" s="49" t="s">
        <v>195</v>
      </c>
    </row>
    <row r="31" spans="1:3" x14ac:dyDescent="0.25">
      <c r="A31" s="86"/>
      <c r="B31" s="3" t="s">
        <v>159</v>
      </c>
      <c r="C31" s="65">
        <v>10308.48</v>
      </c>
    </row>
    <row r="32" spans="1:3" x14ac:dyDescent="0.25">
      <c r="A32" s="86"/>
      <c r="B32" s="2" t="s">
        <v>54</v>
      </c>
      <c r="C32" s="64">
        <v>1187.1300000000001</v>
      </c>
    </row>
    <row r="33" spans="1:3" x14ac:dyDescent="0.25">
      <c r="A33" s="86"/>
      <c r="B33" s="3" t="s">
        <v>55</v>
      </c>
      <c r="C33" s="65">
        <v>56954.48</v>
      </c>
    </row>
    <row r="34" spans="1:3" x14ac:dyDescent="0.25">
      <c r="A34" s="86"/>
      <c r="B34" s="2" t="s">
        <v>160</v>
      </c>
      <c r="C34" s="66">
        <v>5.64</v>
      </c>
    </row>
    <row r="35" spans="1:3" x14ac:dyDescent="0.25">
      <c r="A35" s="86"/>
      <c r="B35" s="3" t="s">
        <v>161</v>
      </c>
      <c r="C35" s="67">
        <v>56885432</v>
      </c>
    </row>
    <row r="36" spans="1:3" x14ac:dyDescent="0.25">
      <c r="A36" s="86"/>
      <c r="B36" s="2" t="s">
        <v>210</v>
      </c>
      <c r="C36" s="68">
        <v>12</v>
      </c>
    </row>
    <row r="37" spans="1:3" x14ac:dyDescent="0.25">
      <c r="A37" s="87"/>
      <c r="B37" s="3" t="s">
        <v>162</v>
      </c>
      <c r="C37" s="69" t="s">
        <v>176</v>
      </c>
    </row>
    <row r="38" spans="1:3" x14ac:dyDescent="0.25">
      <c r="A38" s="60" t="s">
        <v>70</v>
      </c>
      <c r="B38" s="18" t="s">
        <v>163</v>
      </c>
      <c r="C38" s="70">
        <v>6.0934570666666668</v>
      </c>
    </row>
  </sheetData>
  <mergeCells count="1">
    <mergeCell ref="A28:A37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8"/>
  <sheetViews>
    <sheetView showGridLines="0" workbookViewId="0"/>
  </sheetViews>
  <sheetFormatPr baseColWidth="10" defaultRowHeight="15" x14ac:dyDescent="0.25"/>
  <cols>
    <col min="1" max="1" width="20.7109375" customWidth="1"/>
    <col min="2" max="2" width="85.42578125" customWidth="1"/>
    <col min="3" max="3" width="16.140625" customWidth="1"/>
  </cols>
  <sheetData>
    <row r="1" spans="1:3" x14ac:dyDescent="0.25">
      <c r="A1" s="1" t="s">
        <v>0</v>
      </c>
      <c r="B1" s="10" t="s">
        <v>1</v>
      </c>
    </row>
    <row r="2" spans="1:3" x14ac:dyDescent="0.25">
      <c r="A2" s="1" t="s">
        <v>150</v>
      </c>
      <c r="B2" s="10" t="s">
        <v>151</v>
      </c>
    </row>
    <row r="3" spans="1:3" x14ac:dyDescent="0.25">
      <c r="A3" s="1" t="s">
        <v>167</v>
      </c>
      <c r="B3" s="10" t="s">
        <v>56</v>
      </c>
    </row>
    <row r="5" spans="1:3" x14ac:dyDescent="0.25">
      <c r="A5" s="9" t="s">
        <v>2</v>
      </c>
      <c r="B5" s="9" t="s">
        <v>166</v>
      </c>
      <c r="C5" s="61" t="s">
        <v>66</v>
      </c>
    </row>
    <row r="6" spans="1:3" x14ac:dyDescent="0.25">
      <c r="A6" s="40" t="s">
        <v>3</v>
      </c>
      <c r="B6" s="40" t="s">
        <v>4</v>
      </c>
      <c r="C6" s="45">
        <v>31</v>
      </c>
    </row>
    <row r="7" spans="1:3" x14ac:dyDescent="0.25">
      <c r="A7" s="38" t="s">
        <v>5</v>
      </c>
      <c r="B7" s="38" t="s">
        <v>7</v>
      </c>
      <c r="C7" s="52" t="s">
        <v>6</v>
      </c>
    </row>
    <row r="8" spans="1:3" x14ac:dyDescent="0.25">
      <c r="A8" s="40" t="s">
        <v>8</v>
      </c>
      <c r="B8" s="40" t="s">
        <v>9</v>
      </c>
      <c r="C8" s="45" t="s">
        <v>6</v>
      </c>
    </row>
    <row r="9" spans="1:3" x14ac:dyDescent="0.25">
      <c r="A9" s="38" t="s">
        <v>10</v>
      </c>
      <c r="B9" s="38" t="s">
        <v>12</v>
      </c>
      <c r="C9" s="52" t="s">
        <v>6</v>
      </c>
    </row>
    <row r="10" spans="1:3" x14ac:dyDescent="0.25">
      <c r="A10" s="40" t="s">
        <v>11</v>
      </c>
      <c r="B10" s="40" t="s">
        <v>14</v>
      </c>
      <c r="C10" s="45" t="s">
        <v>13</v>
      </c>
    </row>
    <row r="11" spans="1:3" x14ac:dyDescent="0.25">
      <c r="A11" s="38" t="s">
        <v>16</v>
      </c>
      <c r="B11" s="38" t="s">
        <v>15</v>
      </c>
      <c r="C11" s="52">
        <v>25</v>
      </c>
    </row>
    <row r="12" spans="1:3" x14ac:dyDescent="0.25">
      <c r="A12" s="40" t="s">
        <v>17</v>
      </c>
      <c r="B12" s="40" t="s">
        <v>18</v>
      </c>
      <c r="C12" s="47">
        <v>32</v>
      </c>
    </row>
    <row r="13" spans="1:3" x14ac:dyDescent="0.25">
      <c r="A13" s="38" t="s">
        <v>19</v>
      </c>
      <c r="B13" s="38" t="s">
        <v>20</v>
      </c>
      <c r="C13" s="52">
        <v>1</v>
      </c>
    </row>
    <row r="14" spans="1:3" x14ac:dyDescent="0.25">
      <c r="A14" s="40" t="s">
        <v>21</v>
      </c>
      <c r="B14" s="40" t="s">
        <v>22</v>
      </c>
      <c r="C14" s="45">
        <v>2</v>
      </c>
    </row>
    <row r="15" spans="1:3" x14ac:dyDescent="0.25">
      <c r="A15" s="38" t="s">
        <v>23</v>
      </c>
      <c r="B15" s="38" t="s">
        <v>24</v>
      </c>
      <c r="C15" s="52">
        <v>1</v>
      </c>
    </row>
    <row r="16" spans="1:3" x14ac:dyDescent="0.25">
      <c r="A16" s="40" t="s">
        <v>25</v>
      </c>
      <c r="B16" s="40" t="s">
        <v>26</v>
      </c>
      <c r="C16" s="45">
        <v>89</v>
      </c>
    </row>
    <row r="17" spans="1:3" x14ac:dyDescent="0.25">
      <c r="A17" s="38" t="s">
        <v>27</v>
      </c>
      <c r="B17" s="38" t="s">
        <v>28</v>
      </c>
      <c r="C17" s="52">
        <v>5</v>
      </c>
    </row>
    <row r="18" spans="1:3" x14ac:dyDescent="0.25">
      <c r="A18" s="40" t="s">
        <v>29</v>
      </c>
      <c r="B18" s="40" t="s">
        <v>30</v>
      </c>
      <c r="C18" s="45">
        <v>50</v>
      </c>
    </row>
    <row r="19" spans="1:3" x14ac:dyDescent="0.25">
      <c r="A19" s="38" t="s">
        <v>31</v>
      </c>
      <c r="B19" s="38" t="s">
        <v>32</v>
      </c>
      <c r="C19" s="52">
        <v>89</v>
      </c>
    </row>
    <row r="20" spans="1:3" x14ac:dyDescent="0.25">
      <c r="A20" s="40" t="s">
        <v>33</v>
      </c>
      <c r="B20" s="40" t="s">
        <v>34</v>
      </c>
      <c r="C20" s="45" t="s">
        <v>35</v>
      </c>
    </row>
    <row r="21" spans="1:3" x14ac:dyDescent="0.25">
      <c r="A21" s="38" t="s">
        <v>36</v>
      </c>
      <c r="B21" s="38" t="s">
        <v>37</v>
      </c>
      <c r="C21" s="52" t="s">
        <v>38</v>
      </c>
    </row>
    <row r="22" spans="1:3" x14ac:dyDescent="0.25">
      <c r="A22" s="40" t="s">
        <v>39</v>
      </c>
      <c r="B22" s="40" t="s">
        <v>40</v>
      </c>
      <c r="C22" s="50">
        <v>200</v>
      </c>
    </row>
    <row r="23" spans="1:3" x14ac:dyDescent="0.25">
      <c r="A23" s="38" t="s">
        <v>41</v>
      </c>
      <c r="B23" s="38" t="s">
        <v>42</v>
      </c>
      <c r="C23" s="51">
        <v>0</v>
      </c>
    </row>
    <row r="24" spans="1:3" x14ac:dyDescent="0.25">
      <c r="A24" s="40" t="s">
        <v>43</v>
      </c>
      <c r="B24" s="40" t="s">
        <v>44</v>
      </c>
      <c r="C24" s="50">
        <v>3</v>
      </c>
    </row>
    <row r="25" spans="1:3" x14ac:dyDescent="0.25">
      <c r="A25" s="38" t="s">
        <v>45</v>
      </c>
      <c r="B25" s="38" t="s">
        <v>46</v>
      </c>
      <c r="C25" s="51">
        <v>89</v>
      </c>
    </row>
    <row r="26" spans="1:3" x14ac:dyDescent="0.25">
      <c r="A26" s="43" t="s">
        <v>47</v>
      </c>
      <c r="B26" s="43" t="s">
        <v>48</v>
      </c>
      <c r="C26" s="50">
        <v>32</v>
      </c>
    </row>
    <row r="27" spans="1:3" x14ac:dyDescent="0.25">
      <c r="A27" s="44"/>
      <c r="B27" s="20" t="s">
        <v>165</v>
      </c>
      <c r="C27" s="52" t="s">
        <v>6</v>
      </c>
    </row>
    <row r="28" spans="1:3" x14ac:dyDescent="0.25">
      <c r="A28" s="85" t="s">
        <v>69</v>
      </c>
      <c r="B28" s="2" t="s">
        <v>157</v>
      </c>
      <c r="C28" s="62" t="s">
        <v>168</v>
      </c>
    </row>
    <row r="29" spans="1:3" x14ac:dyDescent="0.25">
      <c r="A29" s="86"/>
      <c r="B29" s="3" t="s">
        <v>164</v>
      </c>
      <c r="C29" s="63" t="s">
        <v>192</v>
      </c>
    </row>
    <row r="30" spans="1:3" x14ac:dyDescent="0.25">
      <c r="A30" s="86"/>
      <c r="B30" s="2" t="s">
        <v>158</v>
      </c>
      <c r="C30" s="49" t="s">
        <v>193</v>
      </c>
    </row>
    <row r="31" spans="1:3" x14ac:dyDescent="0.25">
      <c r="A31" s="86"/>
      <c r="B31" s="3" t="s">
        <v>159</v>
      </c>
      <c r="C31" s="65">
        <v>10687.87</v>
      </c>
    </row>
    <row r="32" spans="1:3" x14ac:dyDescent="0.25">
      <c r="A32" s="86"/>
      <c r="B32" s="2" t="s">
        <v>54</v>
      </c>
      <c r="C32" s="64">
        <v>1146.29</v>
      </c>
    </row>
    <row r="33" spans="1:3" x14ac:dyDescent="0.25">
      <c r="A33" s="86"/>
      <c r="B33" s="3" t="s">
        <v>55</v>
      </c>
      <c r="C33" s="65">
        <v>59208.44</v>
      </c>
    </row>
    <row r="34" spans="1:3" x14ac:dyDescent="0.25">
      <c r="A34" s="86"/>
      <c r="B34" s="2" t="s">
        <v>160</v>
      </c>
      <c r="C34" s="66">
        <v>5.64</v>
      </c>
    </row>
    <row r="35" spans="1:3" x14ac:dyDescent="0.25">
      <c r="A35" s="86"/>
      <c r="B35" s="3" t="s">
        <v>161</v>
      </c>
      <c r="C35" s="67">
        <v>57044384</v>
      </c>
    </row>
    <row r="36" spans="1:3" x14ac:dyDescent="0.25">
      <c r="A36" s="86"/>
      <c r="B36" s="2" t="s">
        <v>210</v>
      </c>
      <c r="C36" s="68">
        <v>12</v>
      </c>
    </row>
    <row r="37" spans="1:3" x14ac:dyDescent="0.25">
      <c r="A37" s="87"/>
      <c r="B37" s="3" t="s">
        <v>162</v>
      </c>
      <c r="C37" s="69" t="s">
        <v>176</v>
      </c>
    </row>
    <row r="38" spans="1:3" x14ac:dyDescent="0.25">
      <c r="A38" s="60" t="s">
        <v>70</v>
      </c>
      <c r="B38" s="18" t="s">
        <v>163</v>
      </c>
      <c r="C38" s="70">
        <v>6.3177187111111115</v>
      </c>
    </row>
  </sheetData>
  <mergeCells count="1">
    <mergeCell ref="A28:A3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8"/>
  <sheetViews>
    <sheetView showGridLines="0" workbookViewId="0"/>
  </sheetViews>
  <sheetFormatPr baseColWidth="10" defaultRowHeight="15" x14ac:dyDescent="0.25"/>
  <cols>
    <col min="1" max="1" width="20.7109375" customWidth="1"/>
    <col min="2" max="2" width="85.42578125" customWidth="1"/>
    <col min="3" max="3" width="16.140625" customWidth="1"/>
  </cols>
  <sheetData>
    <row r="1" spans="1:3" x14ac:dyDescent="0.25">
      <c r="A1" s="1" t="s">
        <v>0</v>
      </c>
      <c r="B1" s="10" t="s">
        <v>1</v>
      </c>
    </row>
    <row r="2" spans="1:3" x14ac:dyDescent="0.25">
      <c r="A2" s="1" t="s">
        <v>150</v>
      </c>
      <c r="B2" s="10" t="s">
        <v>151</v>
      </c>
    </row>
    <row r="3" spans="1:3" x14ac:dyDescent="0.25">
      <c r="A3" s="1" t="s">
        <v>167</v>
      </c>
      <c r="B3" s="10" t="s">
        <v>52</v>
      </c>
    </row>
    <row r="5" spans="1:3" x14ac:dyDescent="0.25">
      <c r="A5" s="9" t="s">
        <v>2</v>
      </c>
      <c r="B5" s="9" t="s">
        <v>166</v>
      </c>
      <c r="C5" s="61" t="s">
        <v>66</v>
      </c>
    </row>
    <row r="6" spans="1:3" x14ac:dyDescent="0.25">
      <c r="A6" s="40" t="s">
        <v>3</v>
      </c>
      <c r="B6" s="40" t="s">
        <v>4</v>
      </c>
      <c r="C6" s="45">
        <v>31</v>
      </c>
    </row>
    <row r="7" spans="1:3" x14ac:dyDescent="0.25">
      <c r="A7" s="38" t="s">
        <v>5</v>
      </c>
      <c r="B7" s="38" t="s">
        <v>7</v>
      </c>
      <c r="C7" s="52" t="s">
        <v>6</v>
      </c>
    </row>
    <row r="8" spans="1:3" x14ac:dyDescent="0.25">
      <c r="A8" s="40" t="s">
        <v>8</v>
      </c>
      <c r="B8" s="40" t="s">
        <v>9</v>
      </c>
      <c r="C8" s="45" t="s">
        <v>6</v>
      </c>
    </row>
    <row r="9" spans="1:3" x14ac:dyDescent="0.25">
      <c r="A9" s="38" t="s">
        <v>10</v>
      </c>
      <c r="B9" s="38" t="s">
        <v>12</v>
      </c>
      <c r="C9" s="52" t="s">
        <v>6</v>
      </c>
    </row>
    <row r="10" spans="1:3" x14ac:dyDescent="0.25">
      <c r="A10" s="40" t="s">
        <v>11</v>
      </c>
      <c r="B10" s="40" t="s">
        <v>14</v>
      </c>
      <c r="C10" s="45" t="s">
        <v>13</v>
      </c>
    </row>
    <row r="11" spans="1:3" x14ac:dyDescent="0.25">
      <c r="A11" s="38" t="s">
        <v>16</v>
      </c>
      <c r="B11" s="38" t="s">
        <v>15</v>
      </c>
      <c r="C11" s="52">
        <v>25</v>
      </c>
    </row>
    <row r="12" spans="1:3" x14ac:dyDescent="0.25">
      <c r="A12" s="40" t="s">
        <v>17</v>
      </c>
      <c r="B12" s="40" t="s">
        <v>18</v>
      </c>
      <c r="C12" s="47">
        <v>32</v>
      </c>
    </row>
    <row r="13" spans="1:3" x14ac:dyDescent="0.25">
      <c r="A13" s="38" t="s">
        <v>19</v>
      </c>
      <c r="B13" s="38" t="s">
        <v>20</v>
      </c>
      <c r="C13" s="52">
        <v>1</v>
      </c>
    </row>
    <row r="14" spans="1:3" x14ac:dyDescent="0.25">
      <c r="A14" s="40" t="s">
        <v>21</v>
      </c>
      <c r="B14" s="40" t="s">
        <v>22</v>
      </c>
      <c r="C14" s="45">
        <v>2</v>
      </c>
    </row>
    <row r="15" spans="1:3" x14ac:dyDescent="0.25">
      <c r="A15" s="38" t="s">
        <v>23</v>
      </c>
      <c r="B15" s="38" t="s">
        <v>24</v>
      </c>
      <c r="C15" s="52">
        <v>1</v>
      </c>
    </row>
    <row r="16" spans="1:3" x14ac:dyDescent="0.25">
      <c r="A16" s="40" t="s">
        <v>25</v>
      </c>
      <c r="B16" s="40" t="s">
        <v>26</v>
      </c>
      <c r="C16" s="45">
        <v>89</v>
      </c>
    </row>
    <row r="17" spans="1:3" x14ac:dyDescent="0.25">
      <c r="A17" s="38" t="s">
        <v>27</v>
      </c>
      <c r="B17" s="38" t="s">
        <v>28</v>
      </c>
      <c r="C17" s="52">
        <v>5</v>
      </c>
    </row>
    <row r="18" spans="1:3" x14ac:dyDescent="0.25">
      <c r="A18" s="40" t="s">
        <v>29</v>
      </c>
      <c r="B18" s="40" t="s">
        <v>30</v>
      </c>
      <c r="C18" s="45">
        <v>50</v>
      </c>
    </row>
    <row r="19" spans="1:3" x14ac:dyDescent="0.25">
      <c r="A19" s="38" t="s">
        <v>31</v>
      </c>
      <c r="B19" s="38" t="s">
        <v>32</v>
      </c>
      <c r="C19" s="52">
        <v>89</v>
      </c>
    </row>
    <row r="20" spans="1:3" x14ac:dyDescent="0.25">
      <c r="A20" s="40" t="s">
        <v>33</v>
      </c>
      <c r="B20" s="40" t="s">
        <v>34</v>
      </c>
      <c r="C20" s="45" t="s">
        <v>35</v>
      </c>
    </row>
    <row r="21" spans="1:3" x14ac:dyDescent="0.25">
      <c r="A21" s="38" t="s">
        <v>36</v>
      </c>
      <c r="B21" s="38" t="s">
        <v>37</v>
      </c>
      <c r="C21" s="52" t="s">
        <v>38</v>
      </c>
    </row>
    <row r="22" spans="1:3" x14ac:dyDescent="0.25">
      <c r="A22" s="40" t="s">
        <v>39</v>
      </c>
      <c r="B22" s="40" t="s">
        <v>40</v>
      </c>
      <c r="C22" s="50">
        <v>200</v>
      </c>
    </row>
    <row r="23" spans="1:3" x14ac:dyDescent="0.25">
      <c r="A23" s="38" t="s">
        <v>41</v>
      </c>
      <c r="B23" s="38" t="s">
        <v>42</v>
      </c>
      <c r="C23" s="51">
        <v>0</v>
      </c>
    </row>
    <row r="24" spans="1:3" x14ac:dyDescent="0.25">
      <c r="A24" s="40" t="s">
        <v>43</v>
      </c>
      <c r="B24" s="40" t="s">
        <v>44</v>
      </c>
      <c r="C24" s="50">
        <v>3</v>
      </c>
    </row>
    <row r="25" spans="1:3" x14ac:dyDescent="0.25">
      <c r="A25" s="38" t="s">
        <v>45</v>
      </c>
      <c r="B25" s="38" t="s">
        <v>46</v>
      </c>
      <c r="C25" s="51">
        <v>89</v>
      </c>
    </row>
    <row r="26" spans="1:3" x14ac:dyDescent="0.25">
      <c r="A26" s="43" t="s">
        <v>47</v>
      </c>
      <c r="B26" s="43" t="s">
        <v>48</v>
      </c>
      <c r="C26" s="50">
        <v>32</v>
      </c>
    </row>
    <row r="27" spans="1:3" x14ac:dyDescent="0.25">
      <c r="A27" s="44"/>
      <c r="B27" s="20" t="s">
        <v>165</v>
      </c>
      <c r="C27" s="52" t="s">
        <v>6</v>
      </c>
    </row>
    <row r="28" spans="1:3" x14ac:dyDescent="0.25">
      <c r="A28" s="85" t="s">
        <v>69</v>
      </c>
      <c r="B28" s="2" t="s">
        <v>157</v>
      </c>
      <c r="C28" s="62" t="s">
        <v>168</v>
      </c>
    </row>
    <row r="29" spans="1:3" x14ac:dyDescent="0.25">
      <c r="A29" s="86"/>
      <c r="B29" s="3" t="s">
        <v>164</v>
      </c>
      <c r="C29" s="63" t="s">
        <v>190</v>
      </c>
    </row>
    <row r="30" spans="1:3" x14ac:dyDescent="0.25">
      <c r="A30" s="86"/>
      <c r="B30" s="2" t="s">
        <v>158</v>
      </c>
      <c r="C30" s="49" t="s">
        <v>191</v>
      </c>
    </row>
    <row r="31" spans="1:3" x14ac:dyDescent="0.25">
      <c r="A31" s="86"/>
      <c r="B31" s="3" t="s">
        <v>159</v>
      </c>
      <c r="C31" s="65">
        <v>9558.85</v>
      </c>
    </row>
    <row r="32" spans="1:3" x14ac:dyDescent="0.25">
      <c r="A32" s="86"/>
      <c r="B32" s="2" t="s">
        <v>54</v>
      </c>
      <c r="C32" s="64">
        <v>1069.6099999999999</v>
      </c>
    </row>
    <row r="33" spans="1:3" x14ac:dyDescent="0.25">
      <c r="A33" s="86"/>
      <c r="B33" s="3" t="s">
        <v>55</v>
      </c>
      <c r="C33" s="65">
        <v>53153.919999999998</v>
      </c>
    </row>
    <row r="34" spans="1:3" x14ac:dyDescent="0.25">
      <c r="A34" s="86"/>
      <c r="B34" s="2" t="s">
        <v>160</v>
      </c>
      <c r="C34" s="66">
        <v>5.67</v>
      </c>
    </row>
    <row r="35" spans="1:3" x14ac:dyDescent="0.25">
      <c r="A35" s="86"/>
      <c r="B35" s="3" t="s">
        <v>161</v>
      </c>
      <c r="C35" s="67">
        <v>56487984</v>
      </c>
    </row>
    <row r="36" spans="1:3" x14ac:dyDescent="0.25">
      <c r="A36" s="86"/>
      <c r="B36" s="2" t="s">
        <v>210</v>
      </c>
      <c r="C36" s="68">
        <v>11</v>
      </c>
    </row>
    <row r="37" spans="1:3" x14ac:dyDescent="0.25">
      <c r="A37" s="87"/>
      <c r="B37" s="3" t="s">
        <v>162</v>
      </c>
      <c r="C37" s="69" t="s">
        <v>176</v>
      </c>
    </row>
    <row r="38" spans="1:3" x14ac:dyDescent="0.25">
      <c r="A38" s="60" t="s">
        <v>70</v>
      </c>
      <c r="B38" s="18" t="s">
        <v>163</v>
      </c>
      <c r="C38" s="70">
        <v>5.650342444444445</v>
      </c>
    </row>
  </sheetData>
  <mergeCells count="1">
    <mergeCell ref="A28:A3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8"/>
  <sheetViews>
    <sheetView showGridLines="0" workbookViewId="0"/>
  </sheetViews>
  <sheetFormatPr baseColWidth="10" defaultRowHeight="15" x14ac:dyDescent="0.25"/>
  <cols>
    <col min="1" max="1" width="20.7109375" customWidth="1"/>
    <col min="2" max="2" width="85.42578125" customWidth="1"/>
    <col min="3" max="4" width="16.140625" customWidth="1"/>
  </cols>
  <sheetData>
    <row r="1" spans="1:4" x14ac:dyDescent="0.25">
      <c r="A1" s="1" t="s">
        <v>0</v>
      </c>
      <c r="B1" s="10" t="s">
        <v>1</v>
      </c>
    </row>
    <row r="2" spans="1:4" x14ac:dyDescent="0.25">
      <c r="A2" s="1" t="s">
        <v>150</v>
      </c>
      <c r="B2" s="10" t="s">
        <v>151</v>
      </c>
    </row>
    <row r="3" spans="1:4" x14ac:dyDescent="0.25">
      <c r="A3" s="1" t="s">
        <v>167</v>
      </c>
      <c r="B3" s="10" t="s">
        <v>53</v>
      </c>
    </row>
    <row r="5" spans="1:4" x14ac:dyDescent="0.25">
      <c r="A5" s="9" t="s">
        <v>2</v>
      </c>
      <c r="B5" s="9" t="s">
        <v>166</v>
      </c>
      <c r="C5" s="61" t="s">
        <v>66</v>
      </c>
      <c r="D5" s="61" t="s">
        <v>173</v>
      </c>
    </row>
    <row r="6" spans="1:4" x14ac:dyDescent="0.25">
      <c r="A6" s="40" t="s">
        <v>3</v>
      </c>
      <c r="B6" s="40" t="s">
        <v>4</v>
      </c>
      <c r="C6" s="45">
        <v>31</v>
      </c>
      <c r="D6" s="45">
        <v>31</v>
      </c>
    </row>
    <row r="7" spans="1:4" x14ac:dyDescent="0.25">
      <c r="A7" s="38" t="s">
        <v>5</v>
      </c>
      <c r="B7" s="38" t="s">
        <v>7</v>
      </c>
      <c r="C7" s="52" t="s">
        <v>6</v>
      </c>
      <c r="D7" s="52" t="s">
        <v>6</v>
      </c>
    </row>
    <row r="8" spans="1:4" x14ac:dyDescent="0.25">
      <c r="A8" s="40" t="s">
        <v>8</v>
      </c>
      <c r="B8" s="40" t="s">
        <v>9</v>
      </c>
      <c r="C8" s="45" t="s">
        <v>6</v>
      </c>
      <c r="D8" s="45" t="s">
        <v>6</v>
      </c>
    </row>
    <row r="9" spans="1:4" x14ac:dyDescent="0.25">
      <c r="A9" s="38" t="s">
        <v>10</v>
      </c>
      <c r="B9" s="38" t="s">
        <v>12</v>
      </c>
      <c r="C9" s="52" t="s">
        <v>6</v>
      </c>
      <c r="D9" s="52" t="s">
        <v>6</v>
      </c>
    </row>
    <row r="10" spans="1:4" x14ac:dyDescent="0.25">
      <c r="A10" s="40" t="s">
        <v>11</v>
      </c>
      <c r="B10" s="40" t="s">
        <v>14</v>
      </c>
      <c r="C10" s="45" t="s">
        <v>13</v>
      </c>
      <c r="D10" s="45" t="s">
        <v>13</v>
      </c>
    </row>
    <row r="11" spans="1:4" x14ac:dyDescent="0.25">
      <c r="A11" s="38" t="s">
        <v>16</v>
      </c>
      <c r="B11" s="38" t="s">
        <v>15</v>
      </c>
      <c r="C11" s="52">
        <v>25</v>
      </c>
      <c r="D11" s="52">
        <v>25</v>
      </c>
    </row>
    <row r="12" spans="1:4" x14ac:dyDescent="0.25">
      <c r="A12" s="40" t="s">
        <v>17</v>
      </c>
      <c r="B12" s="40" t="s">
        <v>18</v>
      </c>
      <c r="C12" s="47">
        <v>32</v>
      </c>
      <c r="D12" s="47">
        <v>32</v>
      </c>
    </row>
    <row r="13" spans="1:4" x14ac:dyDescent="0.25">
      <c r="A13" s="38" t="s">
        <v>19</v>
      </c>
      <c r="B13" s="38" t="s">
        <v>20</v>
      </c>
      <c r="C13" s="52">
        <v>1</v>
      </c>
      <c r="D13" s="52">
        <v>1</v>
      </c>
    </row>
    <row r="14" spans="1:4" x14ac:dyDescent="0.25">
      <c r="A14" s="40" t="s">
        <v>21</v>
      </c>
      <c r="B14" s="40" t="s">
        <v>22</v>
      </c>
      <c r="C14" s="45">
        <v>2</v>
      </c>
      <c r="D14" s="45">
        <v>2</v>
      </c>
    </row>
    <row r="15" spans="1:4" x14ac:dyDescent="0.25">
      <c r="A15" s="38" t="s">
        <v>23</v>
      </c>
      <c r="B15" s="38" t="s">
        <v>24</v>
      </c>
      <c r="C15" s="52">
        <v>1</v>
      </c>
      <c r="D15" s="52">
        <v>1</v>
      </c>
    </row>
    <row r="16" spans="1:4" x14ac:dyDescent="0.25">
      <c r="A16" s="40" t="s">
        <v>25</v>
      </c>
      <c r="B16" s="40" t="s">
        <v>26</v>
      </c>
      <c r="C16" s="45">
        <v>89</v>
      </c>
      <c r="D16" s="45">
        <v>89</v>
      </c>
    </row>
    <row r="17" spans="1:4" x14ac:dyDescent="0.25">
      <c r="A17" s="38" t="s">
        <v>27</v>
      </c>
      <c r="B17" s="38" t="s">
        <v>28</v>
      </c>
      <c r="C17" s="52">
        <v>5</v>
      </c>
      <c r="D17" s="52">
        <v>5</v>
      </c>
    </row>
    <row r="18" spans="1:4" x14ac:dyDescent="0.25">
      <c r="A18" s="40" t="s">
        <v>29</v>
      </c>
      <c r="B18" s="40" t="s">
        <v>30</v>
      </c>
      <c r="C18" s="45">
        <v>50</v>
      </c>
      <c r="D18" s="45">
        <v>50</v>
      </c>
    </row>
    <row r="19" spans="1:4" x14ac:dyDescent="0.25">
      <c r="A19" s="38" t="s">
        <v>31</v>
      </c>
      <c r="B19" s="38" t="s">
        <v>32</v>
      </c>
      <c r="C19" s="52">
        <v>89</v>
      </c>
      <c r="D19" s="52">
        <v>89</v>
      </c>
    </row>
    <row r="20" spans="1:4" x14ac:dyDescent="0.25">
      <c r="A20" s="40" t="s">
        <v>33</v>
      </c>
      <c r="B20" s="40" t="s">
        <v>34</v>
      </c>
      <c r="C20" s="45" t="s">
        <v>35</v>
      </c>
      <c r="D20" s="45" t="s">
        <v>35</v>
      </c>
    </row>
    <row r="21" spans="1:4" x14ac:dyDescent="0.25">
      <c r="A21" s="38" t="s">
        <v>36</v>
      </c>
      <c r="B21" s="38" t="s">
        <v>37</v>
      </c>
      <c r="C21" s="52" t="s">
        <v>38</v>
      </c>
      <c r="D21" s="52" t="s">
        <v>38</v>
      </c>
    </row>
    <row r="22" spans="1:4" x14ac:dyDescent="0.25">
      <c r="A22" s="40" t="s">
        <v>39</v>
      </c>
      <c r="B22" s="40" t="s">
        <v>40</v>
      </c>
      <c r="C22" s="50">
        <v>200</v>
      </c>
      <c r="D22" s="50">
        <v>200</v>
      </c>
    </row>
    <row r="23" spans="1:4" x14ac:dyDescent="0.25">
      <c r="A23" s="38" t="s">
        <v>41</v>
      </c>
      <c r="B23" s="38" t="s">
        <v>42</v>
      </c>
      <c r="C23" s="51">
        <v>0</v>
      </c>
      <c r="D23" s="51">
        <v>0</v>
      </c>
    </row>
    <row r="24" spans="1:4" x14ac:dyDescent="0.25">
      <c r="A24" s="40" t="s">
        <v>43</v>
      </c>
      <c r="B24" s="40" t="s">
        <v>44</v>
      </c>
      <c r="C24" s="50">
        <v>3</v>
      </c>
      <c r="D24" s="50">
        <v>3</v>
      </c>
    </row>
    <row r="25" spans="1:4" x14ac:dyDescent="0.25">
      <c r="A25" s="38" t="s">
        <v>45</v>
      </c>
      <c r="B25" s="38" t="s">
        <v>46</v>
      </c>
      <c r="C25" s="51">
        <v>89</v>
      </c>
      <c r="D25" s="51">
        <v>89</v>
      </c>
    </row>
    <row r="26" spans="1:4" x14ac:dyDescent="0.25">
      <c r="A26" s="43" t="s">
        <v>47</v>
      </c>
      <c r="B26" s="43" t="s">
        <v>48</v>
      </c>
      <c r="C26" s="50">
        <v>32</v>
      </c>
      <c r="D26" s="50">
        <v>32</v>
      </c>
    </row>
    <row r="27" spans="1:4" x14ac:dyDescent="0.25">
      <c r="A27" s="44"/>
      <c r="B27" s="20" t="s">
        <v>165</v>
      </c>
      <c r="C27" s="52" t="s">
        <v>6</v>
      </c>
      <c r="D27" s="52" t="s">
        <v>6</v>
      </c>
    </row>
    <row r="28" spans="1:4" x14ac:dyDescent="0.25">
      <c r="A28" s="85" t="s">
        <v>69</v>
      </c>
      <c r="B28" s="2" t="s">
        <v>157</v>
      </c>
      <c r="C28" s="62" t="s">
        <v>168</v>
      </c>
      <c r="D28" s="62" t="s">
        <v>168</v>
      </c>
    </row>
    <row r="29" spans="1:4" x14ac:dyDescent="0.25">
      <c r="A29" s="86"/>
      <c r="B29" s="3" t="s">
        <v>164</v>
      </c>
      <c r="C29" s="63" t="s">
        <v>188</v>
      </c>
      <c r="D29" s="63" t="s">
        <v>204</v>
      </c>
    </row>
    <row r="30" spans="1:4" x14ac:dyDescent="0.25">
      <c r="A30" s="86"/>
      <c r="B30" s="2" t="s">
        <v>158</v>
      </c>
      <c r="C30" s="49" t="s">
        <v>189</v>
      </c>
      <c r="D30" s="49" t="s">
        <v>205</v>
      </c>
    </row>
    <row r="31" spans="1:4" x14ac:dyDescent="0.25">
      <c r="A31" s="86"/>
      <c r="B31" s="3" t="s">
        <v>159</v>
      </c>
      <c r="C31" s="65">
        <v>7270.33</v>
      </c>
      <c r="D31" s="65">
        <v>7276.83</v>
      </c>
    </row>
    <row r="32" spans="1:4" x14ac:dyDescent="0.25">
      <c r="A32" s="86"/>
      <c r="B32" s="2" t="s">
        <v>54</v>
      </c>
      <c r="C32" s="64">
        <v>796.6</v>
      </c>
      <c r="D32" s="64">
        <v>745.31</v>
      </c>
    </row>
    <row r="33" spans="1:4" x14ac:dyDescent="0.25">
      <c r="A33" s="86"/>
      <c r="B33" s="3" t="s">
        <v>55</v>
      </c>
      <c r="C33" s="65">
        <v>40001.74</v>
      </c>
      <c r="D33" s="65">
        <v>40112.5</v>
      </c>
    </row>
    <row r="34" spans="1:4" x14ac:dyDescent="0.25">
      <c r="A34" s="86"/>
      <c r="B34" s="2" t="s">
        <v>160</v>
      </c>
      <c r="C34" s="66">
        <v>5.61</v>
      </c>
      <c r="D34" s="66">
        <v>5.61</v>
      </c>
    </row>
    <row r="35" spans="1:4" x14ac:dyDescent="0.25">
      <c r="A35" s="86"/>
      <c r="B35" s="3" t="s">
        <v>161</v>
      </c>
      <c r="C35" s="67">
        <v>56139068</v>
      </c>
      <c r="D35" s="67">
        <v>56139068</v>
      </c>
    </row>
    <row r="36" spans="1:4" x14ac:dyDescent="0.25">
      <c r="A36" s="86"/>
      <c r="B36" s="2" t="s">
        <v>210</v>
      </c>
      <c r="C36" s="68">
        <v>8</v>
      </c>
      <c r="D36" s="68">
        <v>8</v>
      </c>
    </row>
    <row r="37" spans="1:4" x14ac:dyDescent="0.25">
      <c r="A37" s="87"/>
      <c r="B37" s="3" t="s">
        <v>162</v>
      </c>
      <c r="C37" s="69" t="s">
        <v>176</v>
      </c>
      <c r="D37" s="69" t="s">
        <v>176</v>
      </c>
    </row>
    <row r="38" spans="1:4" x14ac:dyDescent="0.25">
      <c r="A38" s="60" t="s">
        <v>70</v>
      </c>
      <c r="B38" s="18" t="s">
        <v>163</v>
      </c>
      <c r="C38" s="70">
        <v>4.2975728444444448</v>
      </c>
      <c r="D38" s="70">
        <v>4.3014150666666673</v>
      </c>
    </row>
  </sheetData>
  <mergeCells count="1">
    <mergeCell ref="A28:A3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8"/>
  <sheetViews>
    <sheetView showGridLines="0" workbookViewId="0"/>
  </sheetViews>
  <sheetFormatPr baseColWidth="10" defaultRowHeight="15" x14ac:dyDescent="0.25"/>
  <cols>
    <col min="1" max="1" width="20.7109375" customWidth="1"/>
    <col min="2" max="2" width="85.42578125" customWidth="1"/>
    <col min="3" max="5" width="16.140625" customWidth="1"/>
  </cols>
  <sheetData>
    <row r="1" spans="1:5" x14ac:dyDescent="0.25">
      <c r="A1" s="1" t="s">
        <v>0</v>
      </c>
      <c r="B1" s="10" t="s">
        <v>1</v>
      </c>
    </row>
    <row r="2" spans="1:5" x14ac:dyDescent="0.25">
      <c r="A2" s="1" t="s">
        <v>150</v>
      </c>
      <c r="B2" s="10" t="s">
        <v>151</v>
      </c>
    </row>
    <row r="3" spans="1:5" ht="75" x14ac:dyDescent="0.25">
      <c r="A3" s="22" t="s">
        <v>167</v>
      </c>
      <c r="B3" s="21" t="s">
        <v>57</v>
      </c>
    </row>
    <row r="5" spans="1:5" x14ac:dyDescent="0.25">
      <c r="A5" s="9" t="s">
        <v>2</v>
      </c>
      <c r="B5" s="9" t="s">
        <v>166</v>
      </c>
      <c r="C5" s="61" t="s">
        <v>66</v>
      </c>
      <c r="D5" s="61" t="s">
        <v>173</v>
      </c>
      <c r="E5" s="61" t="s">
        <v>173</v>
      </c>
    </row>
    <row r="6" spans="1:5" x14ac:dyDescent="0.25">
      <c r="A6" s="40" t="s">
        <v>3</v>
      </c>
      <c r="B6" s="40" t="s">
        <v>4</v>
      </c>
      <c r="C6" s="45">
        <v>31</v>
      </c>
      <c r="D6" s="45">
        <v>31</v>
      </c>
      <c r="E6" s="45">
        <v>31</v>
      </c>
    </row>
    <row r="7" spans="1:5" x14ac:dyDescent="0.25">
      <c r="A7" s="38" t="s">
        <v>5</v>
      </c>
      <c r="B7" s="38" t="s">
        <v>7</v>
      </c>
      <c r="C7" s="52" t="s">
        <v>6</v>
      </c>
      <c r="D7" s="52" t="s">
        <v>6</v>
      </c>
      <c r="E7" s="52" t="s">
        <v>6</v>
      </c>
    </row>
    <row r="8" spans="1:5" x14ac:dyDescent="0.25">
      <c r="A8" s="40" t="s">
        <v>8</v>
      </c>
      <c r="B8" s="40" t="s">
        <v>9</v>
      </c>
      <c r="C8" s="45" t="s">
        <v>6</v>
      </c>
      <c r="D8" s="45" t="s">
        <v>6</v>
      </c>
      <c r="E8" s="45" t="s">
        <v>6</v>
      </c>
    </row>
    <row r="9" spans="1:5" x14ac:dyDescent="0.25">
      <c r="A9" s="38" t="s">
        <v>10</v>
      </c>
      <c r="B9" s="38" t="s">
        <v>12</v>
      </c>
      <c r="C9" s="52" t="s">
        <v>6</v>
      </c>
      <c r="D9" s="52" t="s">
        <v>6</v>
      </c>
      <c r="E9" s="52" t="s">
        <v>6</v>
      </c>
    </row>
    <row r="10" spans="1:5" x14ac:dyDescent="0.25">
      <c r="A10" s="40" t="s">
        <v>11</v>
      </c>
      <c r="B10" s="40" t="s">
        <v>14</v>
      </c>
      <c r="C10" s="45" t="s">
        <v>13</v>
      </c>
      <c r="D10" s="45" t="s">
        <v>13</v>
      </c>
      <c r="E10" s="45" t="s">
        <v>13</v>
      </c>
    </row>
    <row r="11" spans="1:5" x14ac:dyDescent="0.25">
      <c r="A11" s="38" t="s">
        <v>16</v>
      </c>
      <c r="B11" s="38" t="s">
        <v>15</v>
      </c>
      <c r="C11" s="52">
        <v>25</v>
      </c>
      <c r="D11" s="52">
        <v>25</v>
      </c>
      <c r="E11" s="52">
        <v>25</v>
      </c>
    </row>
    <row r="12" spans="1:5" x14ac:dyDescent="0.25">
      <c r="A12" s="40" t="s">
        <v>17</v>
      </c>
      <c r="B12" s="40" t="s">
        <v>18</v>
      </c>
      <c r="C12" s="47">
        <v>32</v>
      </c>
      <c r="D12" s="47">
        <v>32</v>
      </c>
      <c r="E12" s="47">
        <v>32</v>
      </c>
    </row>
    <row r="13" spans="1:5" x14ac:dyDescent="0.25">
      <c r="A13" s="38" t="s">
        <v>19</v>
      </c>
      <c r="B13" s="38" t="s">
        <v>20</v>
      </c>
      <c r="C13" s="52">
        <v>1</v>
      </c>
      <c r="D13" s="52">
        <v>1</v>
      </c>
      <c r="E13" s="52">
        <v>1</v>
      </c>
    </row>
    <row r="14" spans="1:5" x14ac:dyDescent="0.25">
      <c r="A14" s="40" t="s">
        <v>21</v>
      </c>
      <c r="B14" s="40" t="s">
        <v>22</v>
      </c>
      <c r="C14" s="45">
        <v>2</v>
      </c>
      <c r="D14" s="45">
        <v>2</v>
      </c>
      <c r="E14" s="45">
        <v>2</v>
      </c>
    </row>
    <row r="15" spans="1:5" x14ac:dyDescent="0.25">
      <c r="A15" s="38" t="s">
        <v>23</v>
      </c>
      <c r="B15" s="38" t="s">
        <v>24</v>
      </c>
      <c r="C15" s="52">
        <v>1</v>
      </c>
      <c r="D15" s="52">
        <v>1</v>
      </c>
      <c r="E15" s="52">
        <v>1</v>
      </c>
    </row>
    <row r="16" spans="1:5" x14ac:dyDescent="0.25">
      <c r="A16" s="40" t="s">
        <v>25</v>
      </c>
      <c r="B16" s="40" t="s">
        <v>26</v>
      </c>
      <c r="C16" s="45">
        <v>89</v>
      </c>
      <c r="D16" s="45">
        <v>89</v>
      </c>
      <c r="E16" s="45">
        <v>89</v>
      </c>
    </row>
    <row r="17" spans="1:6" x14ac:dyDescent="0.25">
      <c r="A17" s="38" t="s">
        <v>27</v>
      </c>
      <c r="B17" s="38" t="s">
        <v>28</v>
      </c>
      <c r="C17" s="52">
        <v>5</v>
      </c>
      <c r="D17" s="52">
        <v>5</v>
      </c>
      <c r="E17" s="52">
        <v>5</v>
      </c>
    </row>
    <row r="18" spans="1:6" x14ac:dyDescent="0.25">
      <c r="A18" s="40" t="s">
        <v>29</v>
      </c>
      <c r="B18" s="40" t="s">
        <v>30</v>
      </c>
      <c r="C18" s="45">
        <v>50</v>
      </c>
      <c r="D18" s="45">
        <v>50</v>
      </c>
      <c r="E18" s="45">
        <v>50</v>
      </c>
    </row>
    <row r="19" spans="1:6" x14ac:dyDescent="0.25">
      <c r="A19" s="38" t="s">
        <v>31</v>
      </c>
      <c r="B19" s="38" t="s">
        <v>32</v>
      </c>
      <c r="C19" s="52">
        <v>89</v>
      </c>
      <c r="D19" s="52">
        <v>89</v>
      </c>
      <c r="E19" s="52">
        <v>89</v>
      </c>
    </row>
    <row r="20" spans="1:6" x14ac:dyDescent="0.25">
      <c r="A20" s="40" t="s">
        <v>33</v>
      </c>
      <c r="B20" s="40" t="s">
        <v>34</v>
      </c>
      <c r="C20" s="45" t="s">
        <v>35</v>
      </c>
      <c r="D20" s="45" t="s">
        <v>35</v>
      </c>
      <c r="E20" s="45" t="s">
        <v>35</v>
      </c>
    </row>
    <row r="21" spans="1:6" x14ac:dyDescent="0.25">
      <c r="A21" s="38" t="s">
        <v>36</v>
      </c>
      <c r="B21" s="38" t="s">
        <v>37</v>
      </c>
      <c r="C21" s="52" t="s">
        <v>38</v>
      </c>
      <c r="D21" s="52" t="s">
        <v>38</v>
      </c>
      <c r="E21" s="52" t="s">
        <v>38</v>
      </c>
    </row>
    <row r="22" spans="1:6" x14ac:dyDescent="0.25">
      <c r="A22" s="40" t="s">
        <v>39</v>
      </c>
      <c r="B22" s="40" t="s">
        <v>40</v>
      </c>
      <c r="C22" s="50">
        <v>200</v>
      </c>
      <c r="D22" s="50">
        <v>200</v>
      </c>
      <c r="E22" s="50">
        <v>200</v>
      </c>
    </row>
    <row r="23" spans="1:6" x14ac:dyDescent="0.25">
      <c r="A23" s="38" t="s">
        <v>41</v>
      </c>
      <c r="B23" s="38" t="s">
        <v>42</v>
      </c>
      <c r="C23" s="51">
        <v>0</v>
      </c>
      <c r="D23" s="51">
        <v>0</v>
      </c>
      <c r="E23" s="51">
        <v>0</v>
      </c>
    </row>
    <row r="24" spans="1:6" x14ac:dyDescent="0.25">
      <c r="A24" s="40" t="s">
        <v>43</v>
      </c>
      <c r="B24" s="40" t="s">
        <v>44</v>
      </c>
      <c r="C24" s="50">
        <v>3</v>
      </c>
      <c r="D24" s="50">
        <v>3</v>
      </c>
      <c r="E24" s="50">
        <v>3</v>
      </c>
    </row>
    <row r="25" spans="1:6" x14ac:dyDescent="0.25">
      <c r="A25" s="38" t="s">
        <v>45</v>
      </c>
      <c r="B25" s="38" t="s">
        <v>46</v>
      </c>
      <c r="C25" s="51">
        <v>89</v>
      </c>
      <c r="D25" s="51">
        <v>89</v>
      </c>
      <c r="E25" s="51">
        <v>89</v>
      </c>
    </row>
    <row r="26" spans="1:6" x14ac:dyDescent="0.25">
      <c r="A26" s="43" t="s">
        <v>47</v>
      </c>
      <c r="B26" s="43" t="s">
        <v>48</v>
      </c>
      <c r="C26" s="50">
        <v>32</v>
      </c>
      <c r="D26" s="50">
        <v>32</v>
      </c>
      <c r="E26" s="50">
        <v>32</v>
      </c>
    </row>
    <row r="27" spans="1:6" x14ac:dyDescent="0.25">
      <c r="A27" s="44"/>
      <c r="B27" s="20" t="s">
        <v>165</v>
      </c>
      <c r="C27" s="52" t="s">
        <v>6</v>
      </c>
      <c r="D27" s="52" t="s">
        <v>6</v>
      </c>
      <c r="E27" s="52" t="s">
        <v>6</v>
      </c>
    </row>
    <row r="28" spans="1:6" x14ac:dyDescent="0.25">
      <c r="A28" s="85" t="s">
        <v>69</v>
      </c>
      <c r="B28" s="2" t="s">
        <v>157</v>
      </c>
      <c r="C28" s="62" t="s">
        <v>168</v>
      </c>
      <c r="D28" s="62" t="s">
        <v>168</v>
      </c>
      <c r="E28" s="62" t="s">
        <v>168</v>
      </c>
    </row>
    <row r="29" spans="1:6" x14ac:dyDescent="0.25">
      <c r="A29" s="86"/>
      <c r="B29" s="3" t="s">
        <v>164</v>
      </c>
      <c r="C29" s="63" t="s">
        <v>169</v>
      </c>
      <c r="D29" s="63" t="s">
        <v>206</v>
      </c>
      <c r="E29" s="63" t="s">
        <v>207</v>
      </c>
    </row>
    <row r="30" spans="1:6" x14ac:dyDescent="0.25">
      <c r="A30" s="86"/>
      <c r="B30" s="2" t="s">
        <v>158</v>
      </c>
      <c r="C30" s="64" t="s">
        <v>72</v>
      </c>
      <c r="D30" s="64" t="s">
        <v>72</v>
      </c>
      <c r="E30" s="64" t="s">
        <v>72</v>
      </c>
    </row>
    <row r="31" spans="1:6" x14ac:dyDescent="0.25">
      <c r="A31" s="86"/>
      <c r="B31" s="3" t="s">
        <v>159</v>
      </c>
      <c r="C31" s="65">
        <v>0</v>
      </c>
      <c r="D31" s="65">
        <v>0</v>
      </c>
      <c r="E31" s="73">
        <f>9*24*3600</f>
        <v>777600</v>
      </c>
      <c r="F31" t="s">
        <v>209</v>
      </c>
    </row>
    <row r="32" spans="1:6" x14ac:dyDescent="0.25">
      <c r="A32" s="86"/>
      <c r="B32" s="2" t="s">
        <v>54</v>
      </c>
      <c r="C32" s="64">
        <v>0</v>
      </c>
      <c r="D32" s="64">
        <v>0</v>
      </c>
      <c r="E32" s="64">
        <v>0</v>
      </c>
    </row>
    <row r="33" spans="1:5" x14ac:dyDescent="0.25">
      <c r="A33" s="86"/>
      <c r="B33" s="3" t="s">
        <v>55</v>
      </c>
      <c r="C33" s="65">
        <v>0</v>
      </c>
      <c r="D33" s="65">
        <v>0</v>
      </c>
      <c r="E33" s="65">
        <v>0</v>
      </c>
    </row>
    <row r="34" spans="1:5" x14ac:dyDescent="0.25">
      <c r="A34" s="86"/>
      <c r="B34" s="2" t="s">
        <v>160</v>
      </c>
      <c r="C34" s="66">
        <v>0</v>
      </c>
      <c r="D34" s="66">
        <v>0</v>
      </c>
      <c r="E34" s="66">
        <v>0</v>
      </c>
    </row>
    <row r="35" spans="1:5" x14ac:dyDescent="0.25">
      <c r="A35" s="86"/>
      <c r="B35" s="3" t="s">
        <v>161</v>
      </c>
      <c r="C35" s="67">
        <v>0</v>
      </c>
      <c r="D35" s="67">
        <v>0</v>
      </c>
      <c r="E35" s="67">
        <v>0</v>
      </c>
    </row>
    <row r="36" spans="1:5" x14ac:dyDescent="0.25">
      <c r="A36" s="86"/>
      <c r="B36" s="2" t="s">
        <v>210</v>
      </c>
      <c r="C36" s="68">
        <v>0</v>
      </c>
      <c r="D36" s="68">
        <v>0</v>
      </c>
      <c r="E36" s="68">
        <v>57</v>
      </c>
    </row>
    <row r="37" spans="1:5" x14ac:dyDescent="0.25">
      <c r="A37" s="87"/>
      <c r="B37" s="3" t="s">
        <v>162</v>
      </c>
      <c r="C37" s="71" t="s">
        <v>201</v>
      </c>
      <c r="D37" s="71" t="s">
        <v>201</v>
      </c>
      <c r="E37" s="58" t="s">
        <v>176</v>
      </c>
    </row>
    <row r="38" spans="1:5" x14ac:dyDescent="0.25">
      <c r="A38" s="60" t="s">
        <v>70</v>
      </c>
      <c r="B38" s="18" t="s">
        <v>163</v>
      </c>
      <c r="C38" s="70">
        <v>0</v>
      </c>
      <c r="D38" s="70">
        <v>0</v>
      </c>
      <c r="E38" s="70">
        <v>459.64800000000002</v>
      </c>
    </row>
  </sheetData>
  <mergeCells count="1">
    <mergeCell ref="A28:A3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7"/>
  <sheetViews>
    <sheetView showGridLines="0" workbookViewId="0"/>
  </sheetViews>
  <sheetFormatPr baseColWidth="10" defaultRowHeight="15" x14ac:dyDescent="0.25"/>
  <cols>
    <col min="1" max="1" width="20.7109375" customWidth="1"/>
    <col min="2" max="2" width="85.42578125" bestFit="1" customWidth="1"/>
    <col min="3" max="3" width="16.140625" customWidth="1"/>
  </cols>
  <sheetData>
    <row r="1" spans="1:3" x14ac:dyDescent="0.25">
      <c r="A1" s="1" t="s">
        <v>0</v>
      </c>
      <c r="B1" s="10" t="s">
        <v>1</v>
      </c>
    </row>
    <row r="2" spans="1:3" x14ac:dyDescent="0.25">
      <c r="A2" s="1" t="s">
        <v>150</v>
      </c>
      <c r="B2" s="10" t="s">
        <v>151</v>
      </c>
    </row>
    <row r="3" spans="1:3" x14ac:dyDescent="0.25">
      <c r="A3" s="1" t="s">
        <v>167</v>
      </c>
      <c r="B3" s="10" t="s">
        <v>50</v>
      </c>
    </row>
    <row r="5" spans="1:3" x14ac:dyDescent="0.25">
      <c r="A5" s="11" t="s">
        <v>58</v>
      </c>
      <c r="B5" s="9" t="s">
        <v>166</v>
      </c>
      <c r="C5" s="1" t="s">
        <v>66</v>
      </c>
    </row>
    <row r="6" spans="1:3" x14ac:dyDescent="0.25">
      <c r="A6" s="39" t="s">
        <v>16</v>
      </c>
      <c r="B6" s="40" t="s">
        <v>15</v>
      </c>
      <c r="C6" s="45">
        <v>25</v>
      </c>
    </row>
    <row r="7" spans="1:3" x14ac:dyDescent="0.25">
      <c r="A7" s="37" t="s">
        <v>17</v>
      </c>
      <c r="B7" s="38" t="s">
        <v>18</v>
      </c>
      <c r="C7" s="46">
        <v>32</v>
      </c>
    </row>
    <row r="8" spans="1:3" x14ac:dyDescent="0.25">
      <c r="A8" s="39" t="s">
        <v>59</v>
      </c>
      <c r="B8" s="40" t="s">
        <v>60</v>
      </c>
      <c r="C8" s="47">
        <v>240</v>
      </c>
    </row>
    <row r="9" spans="1:3" x14ac:dyDescent="0.25">
      <c r="A9" s="37" t="s">
        <v>152</v>
      </c>
      <c r="B9" s="38" t="s">
        <v>153</v>
      </c>
      <c r="C9" s="52">
        <v>1</v>
      </c>
    </row>
    <row r="10" spans="1:3" x14ac:dyDescent="0.25">
      <c r="A10" s="14" t="s">
        <v>61</v>
      </c>
      <c r="B10" s="15" t="s">
        <v>62</v>
      </c>
      <c r="C10" s="47">
        <v>5</v>
      </c>
    </row>
    <row r="11" spans="1:3" x14ac:dyDescent="0.25">
      <c r="A11" s="12" t="s">
        <v>63</v>
      </c>
      <c r="B11" s="13" t="s">
        <v>64</v>
      </c>
      <c r="C11" s="51" t="s">
        <v>13</v>
      </c>
    </row>
    <row r="12" spans="1:3" x14ac:dyDescent="0.25">
      <c r="A12" s="14" t="s">
        <v>67</v>
      </c>
      <c r="B12" s="15" t="s">
        <v>68</v>
      </c>
      <c r="C12" s="50" t="s">
        <v>6</v>
      </c>
    </row>
    <row r="13" spans="1:3" x14ac:dyDescent="0.25">
      <c r="A13" s="12" t="s">
        <v>33</v>
      </c>
      <c r="B13" s="13" t="s">
        <v>34</v>
      </c>
      <c r="C13" s="51" t="s">
        <v>35</v>
      </c>
    </row>
    <row r="14" spans="1:3" x14ac:dyDescent="0.25">
      <c r="A14" s="16" t="s">
        <v>36</v>
      </c>
      <c r="B14" s="17" t="s">
        <v>65</v>
      </c>
      <c r="C14" s="50" t="s">
        <v>38</v>
      </c>
    </row>
    <row r="15" spans="1:3" x14ac:dyDescent="0.25">
      <c r="A15" s="41" t="s">
        <v>154</v>
      </c>
      <c r="B15" s="42" t="s">
        <v>155</v>
      </c>
      <c r="C15" s="52" t="s">
        <v>156</v>
      </c>
    </row>
    <row r="16" spans="1:3" x14ac:dyDescent="0.25">
      <c r="A16" s="53"/>
      <c r="B16" s="43" t="s">
        <v>165</v>
      </c>
      <c r="C16" s="50" t="s">
        <v>6</v>
      </c>
    </row>
    <row r="17" spans="1:3" x14ac:dyDescent="0.25">
      <c r="A17" s="85" t="s">
        <v>69</v>
      </c>
      <c r="B17" s="2" t="s">
        <v>157</v>
      </c>
      <c r="C17" s="2" t="s">
        <v>168</v>
      </c>
    </row>
    <row r="18" spans="1:3" x14ac:dyDescent="0.25">
      <c r="A18" s="86"/>
      <c r="B18" s="3" t="s">
        <v>164</v>
      </c>
      <c r="C18" s="3" t="s">
        <v>187</v>
      </c>
    </row>
    <row r="19" spans="1:3" x14ac:dyDescent="0.25">
      <c r="A19" s="86"/>
      <c r="B19" s="2" t="s">
        <v>158</v>
      </c>
      <c r="C19" s="48" t="s">
        <v>197</v>
      </c>
    </row>
    <row r="20" spans="1:3" x14ac:dyDescent="0.25">
      <c r="A20" s="86"/>
      <c r="B20" s="3" t="s">
        <v>159</v>
      </c>
      <c r="C20" s="5">
        <v>215126.71</v>
      </c>
    </row>
    <row r="21" spans="1:3" x14ac:dyDescent="0.25">
      <c r="A21" s="86"/>
      <c r="B21" s="2" t="s">
        <v>54</v>
      </c>
      <c r="C21" s="4">
        <v>599191.46</v>
      </c>
    </row>
    <row r="22" spans="1:3" x14ac:dyDescent="0.25">
      <c r="A22" s="86"/>
      <c r="B22" s="3" t="s">
        <v>55</v>
      </c>
      <c r="C22" s="5">
        <v>4743749.32</v>
      </c>
    </row>
    <row r="23" spans="1:3" x14ac:dyDescent="0.25">
      <c r="A23" s="86"/>
      <c r="B23" s="2" t="s">
        <v>160</v>
      </c>
      <c r="C23" s="8">
        <v>24.83</v>
      </c>
    </row>
    <row r="24" spans="1:3" x14ac:dyDescent="0.25">
      <c r="A24" s="86"/>
      <c r="B24" s="3" t="s">
        <v>161</v>
      </c>
      <c r="C24" s="7">
        <v>139843948</v>
      </c>
    </row>
    <row r="25" spans="1:3" x14ac:dyDescent="0.25">
      <c r="A25" s="86"/>
      <c r="B25" s="2" t="s">
        <v>210</v>
      </c>
      <c r="C25" s="59">
        <v>445</v>
      </c>
    </row>
    <row r="26" spans="1:3" x14ac:dyDescent="0.25">
      <c r="A26" s="87"/>
      <c r="B26" s="3" t="s">
        <v>162</v>
      </c>
      <c r="C26" s="55" t="s">
        <v>176</v>
      </c>
    </row>
    <row r="27" spans="1:3" x14ac:dyDescent="0.25">
      <c r="A27" s="60" t="s">
        <v>70</v>
      </c>
      <c r="B27" s="18" t="s">
        <v>163</v>
      </c>
      <c r="C27" s="19">
        <v>127.16378857777778</v>
      </c>
    </row>
  </sheetData>
  <mergeCells count="1">
    <mergeCell ref="A17:A26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7"/>
  <sheetViews>
    <sheetView showGridLines="0" workbookViewId="0"/>
  </sheetViews>
  <sheetFormatPr baseColWidth="10" defaultRowHeight="15" x14ac:dyDescent="0.25"/>
  <cols>
    <col min="1" max="1" width="20.7109375" customWidth="1"/>
    <col min="2" max="2" width="85.42578125" customWidth="1"/>
    <col min="3" max="3" width="16.140625" customWidth="1"/>
  </cols>
  <sheetData>
    <row r="1" spans="1:3" x14ac:dyDescent="0.25">
      <c r="A1" s="1" t="s">
        <v>0</v>
      </c>
      <c r="B1" s="10" t="s">
        <v>1</v>
      </c>
    </row>
    <row r="2" spans="1:3" x14ac:dyDescent="0.25">
      <c r="A2" s="1" t="s">
        <v>150</v>
      </c>
      <c r="B2" s="10" t="s">
        <v>151</v>
      </c>
    </row>
    <row r="3" spans="1:3" x14ac:dyDescent="0.25">
      <c r="A3" s="1" t="s">
        <v>167</v>
      </c>
      <c r="B3" s="10" t="s">
        <v>51</v>
      </c>
    </row>
    <row r="5" spans="1:3" x14ac:dyDescent="0.25">
      <c r="A5" s="11" t="s">
        <v>58</v>
      </c>
      <c r="B5" s="9" t="s">
        <v>166</v>
      </c>
      <c r="C5" s="1" t="s">
        <v>66</v>
      </c>
    </row>
    <row r="6" spans="1:3" x14ac:dyDescent="0.25">
      <c r="A6" s="39" t="s">
        <v>16</v>
      </c>
      <c r="B6" s="40" t="s">
        <v>15</v>
      </c>
      <c r="C6" s="45">
        <v>25</v>
      </c>
    </row>
    <row r="7" spans="1:3" x14ac:dyDescent="0.25">
      <c r="A7" s="37" t="s">
        <v>17</v>
      </c>
      <c r="B7" s="38" t="s">
        <v>18</v>
      </c>
      <c r="C7" s="46">
        <v>32</v>
      </c>
    </row>
    <row r="8" spans="1:3" x14ac:dyDescent="0.25">
      <c r="A8" s="39" t="s">
        <v>59</v>
      </c>
      <c r="B8" s="40" t="s">
        <v>60</v>
      </c>
      <c r="C8" s="47">
        <v>240</v>
      </c>
    </row>
    <row r="9" spans="1:3" x14ac:dyDescent="0.25">
      <c r="A9" s="37" t="s">
        <v>152</v>
      </c>
      <c r="B9" s="38" t="s">
        <v>153</v>
      </c>
      <c r="C9" s="52">
        <v>1</v>
      </c>
    </row>
    <row r="10" spans="1:3" x14ac:dyDescent="0.25">
      <c r="A10" s="14" t="s">
        <v>61</v>
      </c>
      <c r="B10" s="15" t="s">
        <v>62</v>
      </c>
      <c r="C10" s="47">
        <v>5</v>
      </c>
    </row>
    <row r="11" spans="1:3" x14ac:dyDescent="0.25">
      <c r="A11" s="12" t="s">
        <v>63</v>
      </c>
      <c r="B11" s="13" t="s">
        <v>64</v>
      </c>
      <c r="C11" s="51" t="s">
        <v>13</v>
      </c>
    </row>
    <row r="12" spans="1:3" x14ac:dyDescent="0.25">
      <c r="A12" s="14" t="s">
        <v>67</v>
      </c>
      <c r="B12" s="15" t="s">
        <v>68</v>
      </c>
      <c r="C12" s="50" t="s">
        <v>6</v>
      </c>
    </row>
    <row r="13" spans="1:3" x14ac:dyDescent="0.25">
      <c r="A13" s="12" t="s">
        <v>33</v>
      </c>
      <c r="B13" s="13" t="s">
        <v>34</v>
      </c>
      <c r="C13" s="51" t="s">
        <v>35</v>
      </c>
    </row>
    <row r="14" spans="1:3" x14ac:dyDescent="0.25">
      <c r="A14" s="16" t="s">
        <v>36</v>
      </c>
      <c r="B14" s="17" t="s">
        <v>65</v>
      </c>
      <c r="C14" s="50" t="s">
        <v>38</v>
      </c>
    </row>
    <row r="15" spans="1:3" x14ac:dyDescent="0.25">
      <c r="A15" s="41" t="s">
        <v>154</v>
      </c>
      <c r="B15" s="42" t="s">
        <v>155</v>
      </c>
      <c r="C15" s="52" t="s">
        <v>156</v>
      </c>
    </row>
    <row r="16" spans="1:3" x14ac:dyDescent="0.25">
      <c r="A16" s="53"/>
      <c r="B16" s="43" t="s">
        <v>165</v>
      </c>
      <c r="C16" s="50" t="s">
        <v>6</v>
      </c>
    </row>
    <row r="17" spans="1:3" x14ac:dyDescent="0.25">
      <c r="A17" s="85" t="s">
        <v>69</v>
      </c>
      <c r="B17" s="2" t="s">
        <v>157</v>
      </c>
      <c r="C17" s="2" t="s">
        <v>168</v>
      </c>
    </row>
    <row r="18" spans="1:3" x14ac:dyDescent="0.25">
      <c r="A18" s="86"/>
      <c r="B18" s="3" t="s">
        <v>164</v>
      </c>
      <c r="C18" s="3" t="s">
        <v>181</v>
      </c>
    </row>
    <row r="19" spans="1:3" x14ac:dyDescent="0.25">
      <c r="A19" s="86"/>
      <c r="B19" s="2" t="s">
        <v>158</v>
      </c>
      <c r="C19" s="6" t="s">
        <v>182</v>
      </c>
    </row>
    <row r="20" spans="1:3" x14ac:dyDescent="0.25">
      <c r="A20" s="86"/>
      <c r="B20" s="3" t="s">
        <v>159</v>
      </c>
      <c r="C20" s="5">
        <v>126903.64</v>
      </c>
    </row>
    <row r="21" spans="1:3" x14ac:dyDescent="0.25">
      <c r="A21" s="86"/>
      <c r="B21" s="2" t="s">
        <v>54</v>
      </c>
      <c r="C21" s="4">
        <v>370419.21</v>
      </c>
    </row>
    <row r="22" spans="1:3" x14ac:dyDescent="0.25">
      <c r="A22" s="86"/>
      <c r="B22" s="3" t="s">
        <v>55</v>
      </c>
      <c r="C22" s="5">
        <v>2808197.27</v>
      </c>
    </row>
    <row r="23" spans="1:3" x14ac:dyDescent="0.25">
      <c r="A23" s="86"/>
      <c r="B23" s="2" t="s">
        <v>160</v>
      </c>
      <c r="C23" s="8">
        <v>25.04</v>
      </c>
    </row>
    <row r="24" spans="1:3" x14ac:dyDescent="0.25">
      <c r="A24" s="86"/>
      <c r="B24" s="3" t="s">
        <v>161</v>
      </c>
      <c r="C24" s="7">
        <v>129265844</v>
      </c>
    </row>
    <row r="25" spans="1:3" x14ac:dyDescent="0.25">
      <c r="A25" s="86"/>
      <c r="B25" s="2" t="s">
        <v>211</v>
      </c>
      <c r="C25" s="59">
        <v>248</v>
      </c>
    </row>
    <row r="26" spans="1:3" x14ac:dyDescent="0.25">
      <c r="A26" s="87"/>
      <c r="B26" s="3" t="s">
        <v>162</v>
      </c>
      <c r="C26" s="55" t="s">
        <v>176</v>
      </c>
    </row>
    <row r="27" spans="1:3" x14ac:dyDescent="0.25">
      <c r="A27" s="60" t="s">
        <v>70</v>
      </c>
      <c r="B27" s="18" t="s">
        <v>163</v>
      </c>
      <c r="C27" s="19">
        <v>75.014151644444453</v>
      </c>
    </row>
  </sheetData>
  <mergeCells count="1">
    <mergeCell ref="A17:A2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7"/>
  <sheetViews>
    <sheetView showGridLines="0" workbookViewId="0"/>
  </sheetViews>
  <sheetFormatPr baseColWidth="10" defaultRowHeight="15" x14ac:dyDescent="0.25"/>
  <cols>
    <col min="1" max="1" width="20.7109375" customWidth="1"/>
    <col min="2" max="2" width="85.42578125" customWidth="1"/>
    <col min="3" max="3" width="16.140625" customWidth="1"/>
  </cols>
  <sheetData>
    <row r="1" spans="1:3" x14ac:dyDescent="0.25">
      <c r="A1" s="1" t="s">
        <v>0</v>
      </c>
      <c r="B1" s="10" t="s">
        <v>1</v>
      </c>
    </row>
    <row r="2" spans="1:3" x14ac:dyDescent="0.25">
      <c r="A2" s="1" t="s">
        <v>150</v>
      </c>
      <c r="B2" s="10" t="s">
        <v>151</v>
      </c>
    </row>
    <row r="3" spans="1:3" x14ac:dyDescent="0.25">
      <c r="A3" s="1" t="s">
        <v>167</v>
      </c>
      <c r="B3" s="10" t="s">
        <v>56</v>
      </c>
    </row>
    <row r="5" spans="1:3" x14ac:dyDescent="0.25">
      <c r="A5" s="11" t="s">
        <v>58</v>
      </c>
      <c r="B5" s="9" t="s">
        <v>166</v>
      </c>
      <c r="C5" s="1" t="s">
        <v>66</v>
      </c>
    </row>
    <row r="6" spans="1:3" x14ac:dyDescent="0.25">
      <c r="A6" s="39" t="s">
        <v>16</v>
      </c>
      <c r="B6" s="40" t="s">
        <v>15</v>
      </c>
      <c r="C6" s="45">
        <v>25</v>
      </c>
    </row>
    <row r="7" spans="1:3" x14ac:dyDescent="0.25">
      <c r="A7" s="37" t="s">
        <v>17</v>
      </c>
      <c r="B7" s="38" t="s">
        <v>18</v>
      </c>
      <c r="C7" s="46">
        <v>32</v>
      </c>
    </row>
    <row r="8" spans="1:3" x14ac:dyDescent="0.25">
      <c r="A8" s="39" t="s">
        <v>59</v>
      </c>
      <c r="B8" s="40" t="s">
        <v>60</v>
      </c>
      <c r="C8" s="47">
        <v>240</v>
      </c>
    </row>
    <row r="9" spans="1:3" x14ac:dyDescent="0.25">
      <c r="A9" s="37" t="s">
        <v>152</v>
      </c>
      <c r="B9" s="38" t="s">
        <v>153</v>
      </c>
      <c r="C9" s="52">
        <v>1</v>
      </c>
    </row>
    <row r="10" spans="1:3" x14ac:dyDescent="0.25">
      <c r="A10" s="14" t="s">
        <v>61</v>
      </c>
      <c r="B10" s="15" t="s">
        <v>62</v>
      </c>
      <c r="C10" s="47">
        <v>5</v>
      </c>
    </row>
    <row r="11" spans="1:3" x14ac:dyDescent="0.25">
      <c r="A11" s="12" t="s">
        <v>63</v>
      </c>
      <c r="B11" s="13" t="s">
        <v>64</v>
      </c>
      <c r="C11" s="51" t="s">
        <v>13</v>
      </c>
    </row>
    <row r="12" spans="1:3" x14ac:dyDescent="0.25">
      <c r="A12" s="14" t="s">
        <v>67</v>
      </c>
      <c r="B12" s="15" t="s">
        <v>68</v>
      </c>
      <c r="C12" s="50" t="s">
        <v>6</v>
      </c>
    </row>
    <row r="13" spans="1:3" x14ac:dyDescent="0.25">
      <c r="A13" s="12" t="s">
        <v>33</v>
      </c>
      <c r="B13" s="13" t="s">
        <v>34</v>
      </c>
      <c r="C13" s="51" t="s">
        <v>35</v>
      </c>
    </row>
    <row r="14" spans="1:3" x14ac:dyDescent="0.25">
      <c r="A14" s="16" t="s">
        <v>36</v>
      </c>
      <c r="B14" s="17" t="s">
        <v>65</v>
      </c>
      <c r="C14" s="50" t="s">
        <v>38</v>
      </c>
    </row>
    <row r="15" spans="1:3" x14ac:dyDescent="0.25">
      <c r="A15" s="41" t="s">
        <v>154</v>
      </c>
      <c r="B15" s="42" t="s">
        <v>155</v>
      </c>
      <c r="C15" s="52" t="s">
        <v>156</v>
      </c>
    </row>
    <row r="16" spans="1:3" x14ac:dyDescent="0.25">
      <c r="A16" s="53"/>
      <c r="B16" s="43" t="s">
        <v>165</v>
      </c>
      <c r="C16" s="50" t="s">
        <v>6</v>
      </c>
    </row>
    <row r="17" spans="1:3" x14ac:dyDescent="0.25">
      <c r="A17" s="85" t="s">
        <v>69</v>
      </c>
      <c r="B17" s="2" t="s">
        <v>157</v>
      </c>
      <c r="C17" s="2" t="s">
        <v>168</v>
      </c>
    </row>
    <row r="18" spans="1:3" x14ac:dyDescent="0.25">
      <c r="A18" s="86"/>
      <c r="B18" s="3" t="s">
        <v>164</v>
      </c>
      <c r="C18" s="3" t="s">
        <v>175</v>
      </c>
    </row>
    <row r="19" spans="1:3" x14ac:dyDescent="0.25">
      <c r="A19" s="86"/>
      <c r="B19" s="2" t="s">
        <v>158</v>
      </c>
      <c r="C19" s="48" t="s">
        <v>180</v>
      </c>
    </row>
    <row r="20" spans="1:3" x14ac:dyDescent="0.25">
      <c r="A20" s="86"/>
      <c r="B20" s="3" t="s">
        <v>159</v>
      </c>
      <c r="C20" s="5">
        <v>138831.28</v>
      </c>
    </row>
    <row r="21" spans="1:3" x14ac:dyDescent="0.25">
      <c r="A21" s="86"/>
      <c r="B21" s="2" t="s">
        <v>54</v>
      </c>
      <c r="C21" s="4">
        <v>360035.18</v>
      </c>
    </row>
    <row r="22" spans="1:3" x14ac:dyDescent="0.25">
      <c r="A22" s="86"/>
      <c r="B22" s="3" t="s">
        <v>55</v>
      </c>
      <c r="C22" s="5">
        <v>3161469.47</v>
      </c>
    </row>
    <row r="23" spans="1:3" x14ac:dyDescent="0.25">
      <c r="A23" s="86"/>
      <c r="B23" s="2" t="s">
        <v>160</v>
      </c>
      <c r="C23" s="8">
        <v>25.36</v>
      </c>
    </row>
    <row r="24" spans="1:3" x14ac:dyDescent="0.25">
      <c r="A24" s="86"/>
      <c r="B24" s="3" t="s">
        <v>161</v>
      </c>
      <c r="C24" s="7">
        <v>129265844</v>
      </c>
    </row>
    <row r="25" spans="1:3" x14ac:dyDescent="0.25">
      <c r="A25" s="86"/>
      <c r="B25" s="2" t="s">
        <v>210</v>
      </c>
      <c r="C25" s="59">
        <v>257</v>
      </c>
    </row>
    <row r="26" spans="1:3" x14ac:dyDescent="0.25">
      <c r="A26" s="87"/>
      <c r="B26" s="3" t="s">
        <v>162</v>
      </c>
      <c r="C26" s="55" t="s">
        <v>176</v>
      </c>
    </row>
    <row r="27" spans="1:3" x14ac:dyDescent="0.25">
      <c r="A27" s="60" t="s">
        <v>70</v>
      </c>
      <c r="B27" s="18" t="s">
        <v>163</v>
      </c>
      <c r="C27" s="19">
        <v>82.064712177777778</v>
      </c>
    </row>
  </sheetData>
  <mergeCells count="1">
    <mergeCell ref="A17:A2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7"/>
  <sheetViews>
    <sheetView showGridLines="0" workbookViewId="0"/>
  </sheetViews>
  <sheetFormatPr baseColWidth="10" defaultRowHeight="15" x14ac:dyDescent="0.25"/>
  <cols>
    <col min="1" max="1" width="20.7109375" customWidth="1"/>
    <col min="2" max="2" width="85.42578125" customWidth="1"/>
    <col min="3" max="3" width="16.140625" customWidth="1"/>
  </cols>
  <sheetData>
    <row r="1" spans="1:3" x14ac:dyDescent="0.25">
      <c r="A1" s="1" t="s">
        <v>0</v>
      </c>
      <c r="B1" s="10" t="s">
        <v>1</v>
      </c>
    </row>
    <row r="2" spans="1:3" x14ac:dyDescent="0.25">
      <c r="A2" s="1" t="s">
        <v>150</v>
      </c>
      <c r="B2" s="10" t="s">
        <v>151</v>
      </c>
    </row>
    <row r="3" spans="1:3" x14ac:dyDescent="0.25">
      <c r="A3" s="1" t="s">
        <v>167</v>
      </c>
      <c r="B3" s="10" t="s">
        <v>52</v>
      </c>
    </row>
    <row r="5" spans="1:3" x14ac:dyDescent="0.25">
      <c r="A5" s="11" t="s">
        <v>58</v>
      </c>
      <c r="B5" s="9" t="s">
        <v>166</v>
      </c>
      <c r="C5" s="1" t="s">
        <v>66</v>
      </c>
    </row>
    <row r="6" spans="1:3" x14ac:dyDescent="0.25">
      <c r="A6" s="39" t="s">
        <v>16</v>
      </c>
      <c r="B6" s="40" t="s">
        <v>15</v>
      </c>
      <c r="C6" s="45">
        <v>25</v>
      </c>
    </row>
    <row r="7" spans="1:3" x14ac:dyDescent="0.25">
      <c r="A7" s="37" t="s">
        <v>17</v>
      </c>
      <c r="B7" s="38" t="s">
        <v>18</v>
      </c>
      <c r="C7" s="46">
        <v>32</v>
      </c>
    </row>
    <row r="8" spans="1:3" x14ac:dyDescent="0.25">
      <c r="A8" s="39" t="s">
        <v>59</v>
      </c>
      <c r="B8" s="40" t="s">
        <v>60</v>
      </c>
      <c r="C8" s="47">
        <v>240</v>
      </c>
    </row>
    <row r="9" spans="1:3" x14ac:dyDescent="0.25">
      <c r="A9" s="37" t="s">
        <v>152</v>
      </c>
      <c r="B9" s="38" t="s">
        <v>153</v>
      </c>
      <c r="C9" s="52">
        <v>1</v>
      </c>
    </row>
    <row r="10" spans="1:3" x14ac:dyDescent="0.25">
      <c r="A10" s="14" t="s">
        <v>61</v>
      </c>
      <c r="B10" s="15" t="s">
        <v>62</v>
      </c>
      <c r="C10" s="47">
        <v>5</v>
      </c>
    </row>
    <row r="11" spans="1:3" x14ac:dyDescent="0.25">
      <c r="A11" s="12" t="s">
        <v>63</v>
      </c>
      <c r="B11" s="13" t="s">
        <v>64</v>
      </c>
      <c r="C11" s="51" t="s">
        <v>13</v>
      </c>
    </row>
    <row r="12" spans="1:3" x14ac:dyDescent="0.25">
      <c r="A12" s="14" t="s">
        <v>67</v>
      </c>
      <c r="B12" s="15" t="s">
        <v>68</v>
      </c>
      <c r="C12" s="50" t="s">
        <v>6</v>
      </c>
    </row>
    <row r="13" spans="1:3" x14ac:dyDescent="0.25">
      <c r="A13" s="12" t="s">
        <v>33</v>
      </c>
      <c r="B13" s="13" t="s">
        <v>34</v>
      </c>
      <c r="C13" s="51" t="s">
        <v>35</v>
      </c>
    </row>
    <row r="14" spans="1:3" x14ac:dyDescent="0.25">
      <c r="A14" s="16" t="s">
        <v>36</v>
      </c>
      <c r="B14" s="17" t="s">
        <v>65</v>
      </c>
      <c r="C14" s="50" t="s">
        <v>38</v>
      </c>
    </row>
    <row r="15" spans="1:3" x14ac:dyDescent="0.25">
      <c r="A15" s="41" t="s">
        <v>154</v>
      </c>
      <c r="B15" s="42" t="s">
        <v>155</v>
      </c>
      <c r="C15" s="52" t="s">
        <v>156</v>
      </c>
    </row>
    <row r="16" spans="1:3" x14ac:dyDescent="0.25">
      <c r="A16" s="53"/>
      <c r="B16" s="43" t="s">
        <v>165</v>
      </c>
      <c r="C16" s="50" t="s">
        <v>6</v>
      </c>
    </row>
    <row r="17" spans="1:3" x14ac:dyDescent="0.25">
      <c r="A17" s="85" t="s">
        <v>69</v>
      </c>
      <c r="B17" s="2" t="s">
        <v>157</v>
      </c>
      <c r="C17" s="2" t="s">
        <v>168</v>
      </c>
    </row>
    <row r="18" spans="1:3" x14ac:dyDescent="0.25">
      <c r="A18" s="86"/>
      <c r="B18" s="3" t="s">
        <v>164</v>
      </c>
      <c r="C18" s="3" t="s">
        <v>174</v>
      </c>
    </row>
    <row r="19" spans="1:3" x14ac:dyDescent="0.25">
      <c r="A19" s="86"/>
      <c r="B19" s="2" t="s">
        <v>158</v>
      </c>
      <c r="C19" s="48" t="s">
        <v>179</v>
      </c>
    </row>
    <row r="20" spans="1:3" x14ac:dyDescent="0.25">
      <c r="A20" s="86"/>
      <c r="B20" s="3" t="s">
        <v>159</v>
      </c>
      <c r="C20" s="5">
        <v>121877.79</v>
      </c>
    </row>
    <row r="21" spans="1:3" x14ac:dyDescent="0.25">
      <c r="A21" s="86"/>
      <c r="B21" s="2" t="s">
        <v>54</v>
      </c>
      <c r="C21" s="4">
        <v>359070.66</v>
      </c>
    </row>
    <row r="22" spans="1:3" x14ac:dyDescent="0.25">
      <c r="A22" s="86"/>
      <c r="B22" s="3" t="s">
        <v>55</v>
      </c>
      <c r="C22" s="5">
        <v>2684589.75</v>
      </c>
    </row>
    <row r="23" spans="1:3" x14ac:dyDescent="0.25">
      <c r="A23" s="86"/>
      <c r="B23" s="2" t="s">
        <v>160</v>
      </c>
      <c r="C23" s="8">
        <v>24.97</v>
      </c>
    </row>
    <row r="24" spans="1:3" x14ac:dyDescent="0.25">
      <c r="A24" s="86"/>
      <c r="B24" s="3" t="s">
        <v>161</v>
      </c>
      <c r="C24" s="7">
        <v>129265848</v>
      </c>
    </row>
    <row r="25" spans="1:3" x14ac:dyDescent="0.25">
      <c r="A25" s="86"/>
      <c r="B25" s="2" t="s">
        <v>211</v>
      </c>
      <c r="C25" s="59">
        <v>229</v>
      </c>
    </row>
    <row r="26" spans="1:3" x14ac:dyDescent="0.25">
      <c r="A26" s="87"/>
      <c r="B26" s="3" t="s">
        <v>162</v>
      </c>
      <c r="C26" s="55" t="s">
        <v>176</v>
      </c>
    </row>
    <row r="27" spans="1:3" x14ac:dyDescent="0.25">
      <c r="A27" s="60" t="s">
        <v>70</v>
      </c>
      <c r="B27" s="18" t="s">
        <v>163</v>
      </c>
      <c r="C27" s="19">
        <v>72.04331586666666</v>
      </c>
    </row>
  </sheetData>
  <mergeCells count="1">
    <mergeCell ref="A17:A26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7"/>
  <sheetViews>
    <sheetView showGridLines="0" workbookViewId="0"/>
  </sheetViews>
  <sheetFormatPr baseColWidth="10" defaultRowHeight="15" x14ac:dyDescent="0.25"/>
  <cols>
    <col min="1" max="1" width="20.7109375" customWidth="1"/>
    <col min="2" max="2" width="85.42578125" customWidth="1"/>
    <col min="3" max="4" width="16.140625" customWidth="1"/>
  </cols>
  <sheetData>
    <row r="1" spans="1:4" x14ac:dyDescent="0.25">
      <c r="A1" s="1" t="s">
        <v>0</v>
      </c>
      <c r="B1" s="10" t="s">
        <v>1</v>
      </c>
    </row>
    <row r="2" spans="1:4" x14ac:dyDescent="0.25">
      <c r="A2" s="1" t="s">
        <v>150</v>
      </c>
      <c r="B2" s="10" t="s">
        <v>151</v>
      </c>
    </row>
    <row r="3" spans="1:4" x14ac:dyDescent="0.25">
      <c r="A3" s="1" t="s">
        <v>167</v>
      </c>
      <c r="B3" s="10" t="s">
        <v>53</v>
      </c>
    </row>
    <row r="5" spans="1:4" x14ac:dyDescent="0.25">
      <c r="A5" s="11" t="s">
        <v>58</v>
      </c>
      <c r="B5" s="9" t="s">
        <v>166</v>
      </c>
      <c r="C5" s="1" t="s">
        <v>66</v>
      </c>
      <c r="D5" s="1" t="s">
        <v>173</v>
      </c>
    </row>
    <row r="6" spans="1:4" x14ac:dyDescent="0.25">
      <c r="A6" s="39" t="s">
        <v>16</v>
      </c>
      <c r="B6" s="40" t="s">
        <v>15</v>
      </c>
      <c r="C6" s="45">
        <v>25</v>
      </c>
      <c r="D6" s="45">
        <v>25</v>
      </c>
    </row>
    <row r="7" spans="1:4" x14ac:dyDescent="0.25">
      <c r="A7" s="37" t="s">
        <v>17</v>
      </c>
      <c r="B7" s="38" t="s">
        <v>18</v>
      </c>
      <c r="C7" s="46">
        <v>32</v>
      </c>
      <c r="D7" s="46">
        <v>32</v>
      </c>
    </row>
    <row r="8" spans="1:4" x14ac:dyDescent="0.25">
      <c r="A8" s="39" t="s">
        <v>59</v>
      </c>
      <c r="B8" s="40" t="s">
        <v>60</v>
      </c>
      <c r="C8" s="47">
        <v>244</v>
      </c>
      <c r="D8" s="47">
        <v>240</v>
      </c>
    </row>
    <row r="9" spans="1:4" x14ac:dyDescent="0.25">
      <c r="A9" s="37" t="s">
        <v>152</v>
      </c>
      <c r="B9" s="38" t="s">
        <v>153</v>
      </c>
      <c r="C9" s="52">
        <v>1</v>
      </c>
      <c r="D9" s="52">
        <v>1</v>
      </c>
    </row>
    <row r="10" spans="1:4" x14ac:dyDescent="0.25">
      <c r="A10" s="14" t="s">
        <v>61</v>
      </c>
      <c r="B10" s="15" t="s">
        <v>62</v>
      </c>
      <c r="C10" s="47">
        <v>7</v>
      </c>
      <c r="D10" s="47">
        <v>5</v>
      </c>
    </row>
    <row r="11" spans="1:4" x14ac:dyDescent="0.25">
      <c r="A11" s="12" t="s">
        <v>63</v>
      </c>
      <c r="B11" s="13" t="s">
        <v>64</v>
      </c>
      <c r="C11" s="51" t="s">
        <v>13</v>
      </c>
      <c r="D11" s="51" t="s">
        <v>13</v>
      </c>
    </row>
    <row r="12" spans="1:4" x14ac:dyDescent="0.25">
      <c r="A12" s="14" t="s">
        <v>67</v>
      </c>
      <c r="B12" s="15" t="s">
        <v>68</v>
      </c>
      <c r="C12" s="50" t="s">
        <v>6</v>
      </c>
      <c r="D12" s="50" t="s">
        <v>6</v>
      </c>
    </row>
    <row r="13" spans="1:4" x14ac:dyDescent="0.25">
      <c r="A13" s="12" t="s">
        <v>33</v>
      </c>
      <c r="B13" s="13" t="s">
        <v>34</v>
      </c>
      <c r="C13" s="51" t="s">
        <v>35</v>
      </c>
      <c r="D13" s="51" t="s">
        <v>35</v>
      </c>
    </row>
    <row r="14" spans="1:4" x14ac:dyDescent="0.25">
      <c r="A14" s="16" t="s">
        <v>36</v>
      </c>
      <c r="B14" s="17" t="s">
        <v>65</v>
      </c>
      <c r="C14" s="50" t="s">
        <v>38</v>
      </c>
      <c r="D14" s="50" t="s">
        <v>38</v>
      </c>
    </row>
    <row r="15" spans="1:4" x14ac:dyDescent="0.25">
      <c r="A15" s="41" t="s">
        <v>154</v>
      </c>
      <c r="B15" s="42" t="s">
        <v>155</v>
      </c>
      <c r="C15" s="52" t="s">
        <v>156</v>
      </c>
      <c r="D15" s="52" t="s">
        <v>156</v>
      </c>
    </row>
    <row r="16" spans="1:4" x14ac:dyDescent="0.25">
      <c r="A16" s="53"/>
      <c r="B16" s="43" t="s">
        <v>165</v>
      </c>
      <c r="C16" s="50" t="s">
        <v>6</v>
      </c>
      <c r="D16" s="50" t="s">
        <v>6</v>
      </c>
    </row>
    <row r="17" spans="1:4" x14ac:dyDescent="0.25">
      <c r="A17" s="85" t="s">
        <v>69</v>
      </c>
      <c r="B17" s="2" t="s">
        <v>157</v>
      </c>
      <c r="C17" s="2" t="s">
        <v>168</v>
      </c>
      <c r="D17" s="2" t="s">
        <v>168</v>
      </c>
    </row>
    <row r="18" spans="1:4" x14ac:dyDescent="0.25">
      <c r="A18" s="86"/>
      <c r="B18" s="3" t="s">
        <v>164</v>
      </c>
      <c r="C18" s="3" t="s">
        <v>171</v>
      </c>
      <c r="D18" s="3" t="s">
        <v>177</v>
      </c>
    </row>
    <row r="19" spans="1:4" x14ac:dyDescent="0.25">
      <c r="A19" s="86"/>
      <c r="B19" s="2" t="s">
        <v>158</v>
      </c>
      <c r="C19" s="48" t="s">
        <v>172</v>
      </c>
      <c r="D19" s="49" t="s">
        <v>178</v>
      </c>
    </row>
    <row r="20" spans="1:4" x14ac:dyDescent="0.25">
      <c r="A20" s="86"/>
      <c r="B20" s="3" t="s">
        <v>159</v>
      </c>
      <c r="C20" s="5">
        <v>1585.77</v>
      </c>
      <c r="D20" s="5">
        <v>97021.55</v>
      </c>
    </row>
    <row r="21" spans="1:4" x14ac:dyDescent="0.25">
      <c r="A21" s="86"/>
      <c r="B21" s="2" t="s">
        <v>54</v>
      </c>
      <c r="C21" s="4">
        <v>274.89999999999998</v>
      </c>
      <c r="D21" s="4">
        <v>325328.09000000003</v>
      </c>
    </row>
    <row r="22" spans="1:4" x14ac:dyDescent="0.25">
      <c r="A22" s="86"/>
      <c r="B22" s="3" t="s">
        <v>55</v>
      </c>
      <c r="C22" s="5">
        <v>68.44</v>
      </c>
      <c r="D22" s="5">
        <v>2088837.11</v>
      </c>
    </row>
    <row r="23" spans="1:4" x14ac:dyDescent="0.25">
      <c r="A23" s="86"/>
      <c r="B23" s="2" t="s">
        <v>160</v>
      </c>
      <c r="C23" s="8">
        <v>0.21</v>
      </c>
      <c r="D23" s="8">
        <v>24.88</v>
      </c>
    </row>
    <row r="24" spans="1:4" x14ac:dyDescent="0.25">
      <c r="A24" s="86"/>
      <c r="B24" s="3" t="s">
        <v>161</v>
      </c>
      <c r="C24" s="7">
        <v>238079176</v>
      </c>
      <c r="D24" s="7">
        <v>129265844</v>
      </c>
    </row>
    <row r="25" spans="1:4" x14ac:dyDescent="0.25">
      <c r="A25" s="86"/>
      <c r="B25" s="2" t="s">
        <v>211</v>
      </c>
      <c r="C25" s="59">
        <v>0</v>
      </c>
      <c r="D25" s="59">
        <v>176</v>
      </c>
    </row>
    <row r="26" spans="1:4" x14ac:dyDescent="0.25">
      <c r="A26" s="87"/>
      <c r="B26" s="3" t="s">
        <v>162</v>
      </c>
      <c r="C26" s="54" t="s">
        <v>170</v>
      </c>
      <c r="D26" s="55" t="s">
        <v>176</v>
      </c>
    </row>
    <row r="27" spans="1:4" x14ac:dyDescent="0.25">
      <c r="A27" s="60" t="s">
        <v>70</v>
      </c>
      <c r="B27" s="18" t="s">
        <v>163</v>
      </c>
      <c r="C27" s="19">
        <v>0.93736626666666667</v>
      </c>
      <c r="D27" s="19">
        <v>57.350516222222225</v>
      </c>
    </row>
  </sheetData>
  <mergeCells count="1">
    <mergeCell ref="A17:A2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7"/>
  <sheetViews>
    <sheetView showGridLines="0" workbookViewId="0"/>
  </sheetViews>
  <sheetFormatPr baseColWidth="10" defaultRowHeight="15" x14ac:dyDescent="0.25"/>
  <cols>
    <col min="1" max="1" width="20.7109375" customWidth="1"/>
    <col min="2" max="2" width="85.42578125" customWidth="1"/>
    <col min="3" max="5" width="16.140625" customWidth="1"/>
  </cols>
  <sheetData>
    <row r="1" spans="1:5" x14ac:dyDescent="0.25">
      <c r="A1" s="1" t="s">
        <v>0</v>
      </c>
      <c r="B1" s="10" t="s">
        <v>1</v>
      </c>
    </row>
    <row r="2" spans="1:5" x14ac:dyDescent="0.25">
      <c r="A2" s="1" t="s">
        <v>150</v>
      </c>
      <c r="B2" s="10" t="s">
        <v>151</v>
      </c>
    </row>
    <row r="3" spans="1:5" ht="75" x14ac:dyDescent="0.25">
      <c r="A3" s="22" t="s">
        <v>167</v>
      </c>
      <c r="B3" s="21" t="s">
        <v>57</v>
      </c>
    </row>
    <row r="5" spans="1:5" x14ac:dyDescent="0.25">
      <c r="A5" s="11" t="s">
        <v>58</v>
      </c>
      <c r="B5" s="9" t="s">
        <v>166</v>
      </c>
      <c r="C5" s="1" t="s">
        <v>66</v>
      </c>
      <c r="D5" s="1" t="s">
        <v>173</v>
      </c>
      <c r="E5" s="1" t="s">
        <v>200</v>
      </c>
    </row>
    <row r="6" spans="1:5" x14ac:dyDescent="0.25">
      <c r="A6" s="39" t="s">
        <v>16</v>
      </c>
      <c r="B6" s="40" t="s">
        <v>15</v>
      </c>
      <c r="C6" s="45">
        <v>25</v>
      </c>
      <c r="D6" s="45">
        <v>25</v>
      </c>
      <c r="E6" s="45">
        <v>25</v>
      </c>
    </row>
    <row r="7" spans="1:5" x14ac:dyDescent="0.25">
      <c r="A7" s="37" t="s">
        <v>17</v>
      </c>
      <c r="B7" s="38" t="s">
        <v>18</v>
      </c>
      <c r="C7" s="46">
        <v>32</v>
      </c>
      <c r="D7" s="46">
        <v>32</v>
      </c>
      <c r="E7" s="46">
        <v>32</v>
      </c>
    </row>
    <row r="8" spans="1:5" x14ac:dyDescent="0.25">
      <c r="A8" s="39" t="s">
        <v>59</v>
      </c>
      <c r="B8" s="40" t="s">
        <v>60</v>
      </c>
      <c r="C8" s="47">
        <v>240</v>
      </c>
      <c r="D8" s="47">
        <v>240</v>
      </c>
      <c r="E8" s="47">
        <v>240</v>
      </c>
    </row>
    <row r="9" spans="1:5" x14ac:dyDescent="0.25">
      <c r="A9" s="37" t="s">
        <v>152</v>
      </c>
      <c r="B9" s="38" t="s">
        <v>153</v>
      </c>
      <c r="C9" s="52">
        <v>1</v>
      </c>
      <c r="D9" s="52">
        <v>1</v>
      </c>
      <c r="E9" s="52">
        <v>1</v>
      </c>
    </row>
    <row r="10" spans="1:5" x14ac:dyDescent="0.25">
      <c r="A10" s="14" t="s">
        <v>61</v>
      </c>
      <c r="B10" s="15" t="s">
        <v>62</v>
      </c>
      <c r="C10" s="47">
        <v>5</v>
      </c>
      <c r="D10" s="47">
        <v>5</v>
      </c>
      <c r="E10" s="47">
        <v>5</v>
      </c>
    </row>
    <row r="11" spans="1:5" x14ac:dyDescent="0.25">
      <c r="A11" s="12" t="s">
        <v>63</v>
      </c>
      <c r="B11" s="13" t="s">
        <v>64</v>
      </c>
      <c r="C11" s="51" t="s">
        <v>13</v>
      </c>
      <c r="D11" s="51" t="s">
        <v>13</v>
      </c>
      <c r="E11" s="51" t="s">
        <v>13</v>
      </c>
    </row>
    <row r="12" spans="1:5" x14ac:dyDescent="0.25">
      <c r="A12" s="14" t="s">
        <v>67</v>
      </c>
      <c r="B12" s="15" t="s">
        <v>68</v>
      </c>
      <c r="C12" s="50" t="s">
        <v>6</v>
      </c>
      <c r="D12" s="50" t="s">
        <v>6</v>
      </c>
      <c r="E12" s="50" t="s">
        <v>6</v>
      </c>
    </row>
    <row r="13" spans="1:5" x14ac:dyDescent="0.25">
      <c r="A13" s="12" t="s">
        <v>33</v>
      </c>
      <c r="B13" s="13" t="s">
        <v>34</v>
      </c>
      <c r="C13" s="51" t="s">
        <v>35</v>
      </c>
      <c r="D13" s="51" t="s">
        <v>35</v>
      </c>
      <c r="E13" s="51" t="s">
        <v>35</v>
      </c>
    </row>
    <row r="14" spans="1:5" x14ac:dyDescent="0.25">
      <c r="A14" s="16" t="s">
        <v>36</v>
      </c>
      <c r="B14" s="17" t="s">
        <v>65</v>
      </c>
      <c r="C14" s="50" t="s">
        <v>38</v>
      </c>
      <c r="D14" s="50" t="s">
        <v>38</v>
      </c>
      <c r="E14" s="50" t="s">
        <v>38</v>
      </c>
    </row>
    <row r="15" spans="1:5" x14ac:dyDescent="0.25">
      <c r="A15" s="41" t="s">
        <v>154</v>
      </c>
      <c r="B15" s="42" t="s">
        <v>155</v>
      </c>
      <c r="C15" s="52" t="s">
        <v>156</v>
      </c>
      <c r="D15" s="52" t="s">
        <v>156</v>
      </c>
      <c r="E15" s="52" t="s">
        <v>156</v>
      </c>
    </row>
    <row r="16" spans="1:5" x14ac:dyDescent="0.25">
      <c r="A16" s="53"/>
      <c r="B16" s="43" t="s">
        <v>165</v>
      </c>
      <c r="C16" s="50" t="s">
        <v>6</v>
      </c>
      <c r="D16" s="50" t="s">
        <v>6</v>
      </c>
      <c r="E16" s="50" t="s">
        <v>6</v>
      </c>
    </row>
    <row r="17" spans="1:6" x14ac:dyDescent="0.25">
      <c r="A17" s="85" t="s">
        <v>69</v>
      </c>
      <c r="B17" s="2" t="s">
        <v>157</v>
      </c>
      <c r="C17" s="2" t="s">
        <v>168</v>
      </c>
      <c r="D17" s="2" t="s">
        <v>168</v>
      </c>
      <c r="E17" s="2" t="s">
        <v>168</v>
      </c>
    </row>
    <row r="18" spans="1:6" x14ac:dyDescent="0.25">
      <c r="A18" s="86"/>
      <c r="B18" s="3" t="s">
        <v>164</v>
      </c>
      <c r="C18" s="3" t="s">
        <v>71</v>
      </c>
      <c r="D18" s="3" t="s">
        <v>199</v>
      </c>
      <c r="E18" s="3" t="s">
        <v>208</v>
      </c>
    </row>
    <row r="19" spans="1:6" x14ac:dyDescent="0.25">
      <c r="A19" s="86"/>
      <c r="B19" s="2" t="s">
        <v>158</v>
      </c>
      <c r="C19" s="48" t="s">
        <v>72</v>
      </c>
      <c r="D19" s="49" t="s">
        <v>72</v>
      </c>
      <c r="E19" s="49" t="s">
        <v>72</v>
      </c>
    </row>
    <row r="20" spans="1:6" x14ac:dyDescent="0.25">
      <c r="A20" s="86"/>
      <c r="B20" s="3" t="s">
        <v>159</v>
      </c>
      <c r="C20" s="5">
        <v>0</v>
      </c>
      <c r="D20" s="5">
        <v>0</v>
      </c>
      <c r="E20" s="72">
        <f>155*3600</f>
        <v>558000</v>
      </c>
      <c r="F20" t="s">
        <v>209</v>
      </c>
    </row>
    <row r="21" spans="1:6" x14ac:dyDescent="0.25">
      <c r="A21" s="86"/>
      <c r="B21" s="2" t="s">
        <v>54</v>
      </c>
      <c r="C21" s="4">
        <v>0</v>
      </c>
      <c r="D21" s="4">
        <v>0</v>
      </c>
      <c r="E21" s="4">
        <v>0</v>
      </c>
    </row>
    <row r="22" spans="1:6" x14ac:dyDescent="0.25">
      <c r="A22" s="86"/>
      <c r="B22" s="3" t="s">
        <v>55</v>
      </c>
      <c r="C22" s="5">
        <v>0</v>
      </c>
      <c r="D22" s="5">
        <v>0</v>
      </c>
      <c r="E22" s="5">
        <v>0</v>
      </c>
    </row>
    <row r="23" spans="1:6" x14ac:dyDescent="0.25">
      <c r="A23" s="86"/>
      <c r="B23" s="2" t="s">
        <v>160</v>
      </c>
      <c r="C23" s="8">
        <v>0</v>
      </c>
      <c r="D23" s="8">
        <v>0</v>
      </c>
      <c r="E23" s="8">
        <v>0</v>
      </c>
    </row>
    <row r="24" spans="1:6" x14ac:dyDescent="0.25">
      <c r="A24" s="86"/>
      <c r="B24" s="3" t="s">
        <v>161</v>
      </c>
      <c r="C24" s="7">
        <v>0</v>
      </c>
      <c r="D24" s="7">
        <v>0</v>
      </c>
      <c r="E24" s="7">
        <v>0</v>
      </c>
    </row>
    <row r="25" spans="1:6" x14ac:dyDescent="0.25">
      <c r="A25" s="86"/>
      <c r="B25" s="2" t="s">
        <v>210</v>
      </c>
      <c r="C25" s="59">
        <v>0</v>
      </c>
      <c r="D25" s="59">
        <v>0</v>
      </c>
      <c r="E25" s="59">
        <v>1286</v>
      </c>
    </row>
    <row r="26" spans="1:6" x14ac:dyDescent="0.25">
      <c r="A26" s="87"/>
      <c r="B26" s="3" t="s">
        <v>162</v>
      </c>
      <c r="C26" s="54" t="s">
        <v>202</v>
      </c>
      <c r="D26" s="54" t="s">
        <v>203</v>
      </c>
      <c r="E26" s="58" t="s">
        <v>176</v>
      </c>
    </row>
    <row r="27" spans="1:6" x14ac:dyDescent="0.25">
      <c r="A27" s="60" t="s">
        <v>70</v>
      </c>
      <c r="B27" s="18" t="s">
        <v>163</v>
      </c>
      <c r="C27" s="19">
        <v>0</v>
      </c>
      <c r="D27" s="19">
        <v>0</v>
      </c>
      <c r="E27" s="19">
        <v>329.84000000000003</v>
      </c>
    </row>
  </sheetData>
  <mergeCells count="1">
    <mergeCell ref="A17:A2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25760-BE7B-43E2-A8D7-B9E23D77681B}">
  <dimension ref="A1:E9"/>
  <sheetViews>
    <sheetView showGridLines="0" workbookViewId="0"/>
  </sheetViews>
  <sheetFormatPr baseColWidth="10" defaultRowHeight="15" x14ac:dyDescent="0.25"/>
  <cols>
    <col min="1" max="1" width="13.140625" customWidth="1"/>
    <col min="2" max="2" width="13.28515625" customWidth="1"/>
    <col min="3" max="3" width="18.42578125" customWidth="1"/>
    <col min="4" max="4" width="5.85546875" customWidth="1"/>
    <col min="5" max="5" width="13.28515625" customWidth="1"/>
  </cols>
  <sheetData>
    <row r="1" spans="1:5" x14ac:dyDescent="0.25">
      <c r="A1" s="9" t="s">
        <v>212</v>
      </c>
      <c r="B1" s="9" t="s">
        <v>213</v>
      </c>
      <c r="C1" s="9" t="s">
        <v>214</v>
      </c>
      <c r="D1" s="9" t="s">
        <v>215</v>
      </c>
      <c r="E1" s="9" t="s">
        <v>216</v>
      </c>
    </row>
    <row r="2" spans="1:5" x14ac:dyDescent="0.25">
      <c r="A2" s="10" t="s">
        <v>217</v>
      </c>
      <c r="B2" s="88">
        <v>1.1599999999999999E-2</v>
      </c>
      <c r="C2" s="89" t="s">
        <v>218</v>
      </c>
      <c r="D2" s="89">
        <v>1</v>
      </c>
      <c r="E2" s="90">
        <v>1</v>
      </c>
    </row>
    <row r="3" spans="1:5" x14ac:dyDescent="0.25">
      <c r="A3" s="10" t="s">
        <v>219</v>
      </c>
      <c r="B3" s="88">
        <v>4.6399999999999997E-2</v>
      </c>
      <c r="C3" s="89" t="s">
        <v>218</v>
      </c>
      <c r="D3" s="89">
        <v>2</v>
      </c>
      <c r="E3" s="90">
        <v>4</v>
      </c>
    </row>
    <row r="4" spans="1:5" x14ac:dyDescent="0.25">
      <c r="A4" s="91" t="s">
        <v>220</v>
      </c>
      <c r="B4" s="88">
        <v>0.26600000000000001</v>
      </c>
      <c r="C4" s="89" t="s">
        <v>221</v>
      </c>
      <c r="D4" s="89">
        <v>4</v>
      </c>
      <c r="E4" s="92">
        <v>30.5</v>
      </c>
    </row>
    <row r="5" spans="1:5" x14ac:dyDescent="0.25">
      <c r="A5" s="91" t="s">
        <v>222</v>
      </c>
      <c r="B5" s="88">
        <v>0.53200000000000003</v>
      </c>
      <c r="C5" s="89" t="s">
        <v>221</v>
      </c>
      <c r="D5" s="89">
        <v>8</v>
      </c>
      <c r="E5" s="92">
        <v>61</v>
      </c>
    </row>
    <row r="6" spans="1:5" x14ac:dyDescent="0.25">
      <c r="A6" s="91" t="s">
        <v>223</v>
      </c>
      <c r="B6" s="88">
        <v>1.0640000000000001</v>
      </c>
      <c r="C6" s="89" t="s">
        <v>221</v>
      </c>
      <c r="D6" s="89">
        <v>16</v>
      </c>
      <c r="E6" s="92">
        <v>122</v>
      </c>
    </row>
    <row r="7" spans="1:5" x14ac:dyDescent="0.25">
      <c r="A7" s="91" t="s">
        <v>168</v>
      </c>
      <c r="B7" s="88">
        <v>2.1280000000000001</v>
      </c>
      <c r="C7" s="89" t="s">
        <v>221</v>
      </c>
      <c r="D7" s="89">
        <v>32</v>
      </c>
      <c r="E7" s="92">
        <v>244</v>
      </c>
    </row>
    <row r="8" spans="1:5" x14ac:dyDescent="0.25">
      <c r="A8" s="91" t="s">
        <v>224</v>
      </c>
      <c r="B8" s="88">
        <v>4.2560000000000002</v>
      </c>
      <c r="C8" s="89" t="s">
        <v>221</v>
      </c>
      <c r="D8" s="89">
        <v>64</v>
      </c>
      <c r="E8" s="92">
        <v>488</v>
      </c>
    </row>
    <row r="9" spans="1:5" x14ac:dyDescent="0.25">
      <c r="A9" s="91" t="s">
        <v>225</v>
      </c>
      <c r="B9" s="88">
        <v>0</v>
      </c>
      <c r="C9" s="89" t="s">
        <v>218</v>
      </c>
      <c r="D9" s="89">
        <v>16</v>
      </c>
      <c r="E9" s="9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14</vt:i4>
      </vt:variant>
      <vt:variant>
        <vt:lpstr>Rangos con nombre</vt:lpstr>
      </vt:variant>
      <vt:variant>
        <vt:i4>8</vt:i4>
      </vt:variant>
    </vt:vector>
  </HeadingPairs>
  <TitlesOfParts>
    <vt:vector size="22" baseType="lpstr">
      <vt:lpstr>Libraries</vt:lpstr>
      <vt:lpstr>SDNT-Week0</vt:lpstr>
      <vt:lpstr>SDNT-Week2</vt:lpstr>
      <vt:lpstr>SDNT-Week4</vt:lpstr>
      <vt:lpstr>SDNT-Week6</vt:lpstr>
      <vt:lpstr>SDNT-Week8</vt:lpstr>
      <vt:lpstr>SDNT-All</vt:lpstr>
      <vt:lpstr>Trty-Week0</vt:lpstr>
      <vt:lpstr>Trty-Week2</vt:lpstr>
      <vt:lpstr>Trty-Week4</vt:lpstr>
      <vt:lpstr>Trty-Week6</vt:lpstr>
      <vt:lpstr>Trty-Week8</vt:lpstr>
      <vt:lpstr>Trty-All</vt:lpstr>
      <vt:lpstr>Instance costs</vt:lpstr>
      <vt:lpstr>'Instance costs'!r4.16xlarge_cost</vt:lpstr>
      <vt:lpstr>'Instance costs'!r4.2xlarge_cost</vt:lpstr>
      <vt:lpstr>'Instance costs'!r4.4xlarge_cost</vt:lpstr>
      <vt:lpstr>'Instance costs'!r4.8xlarge_cost</vt:lpstr>
      <vt:lpstr>'Instance costs'!r4.xlarge_cost</vt:lpstr>
      <vt:lpstr>'Instance costs'!t2.medium_cost</vt:lpstr>
      <vt:lpstr>'Instance costs'!t2.micro_cost</vt:lpstr>
      <vt:lpstr>'Instance costs'!ULHL_cost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Mora Márquez</dc:creator>
  <cp:lastModifiedBy>Fernando Mora Márquez</cp:lastModifiedBy>
  <dcterms:created xsi:type="dcterms:W3CDTF">2016-06-20T08:47:43Z</dcterms:created>
  <dcterms:modified xsi:type="dcterms:W3CDTF">2018-12-11T12:10:03Z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af5fe7a7-970c-4f87-b882-91bbd580b85f</vt:lpwstr>
  </property>
</Properties>
</file>