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https://stellenbosch-my.sharepoint.com/personal/17832020_sun_ac_za/Documents/Academics 2019 MEng/Planning/"/>
    </mc:Choice>
  </mc:AlternateContent>
  <xr:revisionPtr revIDLastSave="1272" documentId="11_F25DC773A252ABDACC10488A519B4F0A5BDE58F1" xr6:coauthVersionLast="47" xr6:coauthVersionMax="47" xr10:uidLastSave="{301FDC46-3E0E-48E9-B3F2-CBDDD7DF8A7A}"/>
  <bookViews>
    <workbookView xWindow="-120" yWindow="-120" windowWidth="20730" windowHeight="11160" activeTab="1" xr2:uid="{00000000-000D-0000-FFFF-FFFF00000000}"/>
  </bookViews>
  <sheets>
    <sheet name="Overall_planning" sheetId="1" r:id="rId1"/>
    <sheet name="Detailed_planning" sheetId="2" r:id="rId2"/>
    <sheet name="Sensitivity_lists" sheetId="3" r:id="rId3"/>
    <sheet name="Mut Analysis &amp; Choice" sheetId="4" r:id="rId4"/>
    <sheet name="Crossover Analysis &amp; Choice"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5" i="2" l="1"/>
  <c r="K16" i="2"/>
  <c r="K17" i="2"/>
  <c r="J17" i="2"/>
  <c r="J16" i="2"/>
  <c r="AA27" i="5"/>
  <c r="AA28" i="5"/>
  <c r="AA29" i="5"/>
  <c r="AA30" i="5"/>
  <c r="AA31" i="5"/>
  <c r="AA26" i="5"/>
  <c r="AC8" i="5"/>
  <c r="AC3" i="5"/>
  <c r="AC4" i="5"/>
  <c r="AC5" i="5"/>
  <c r="AC6" i="5"/>
  <c r="AC7" i="5"/>
  <c r="U26" i="5"/>
  <c r="AA20" i="5"/>
  <c r="V20" i="5"/>
  <c r="U20" i="5"/>
  <c r="Y20" i="5" s="1"/>
  <c r="AA19" i="5"/>
  <c r="V19" i="5"/>
  <c r="Z19" i="5" s="1"/>
  <c r="U19" i="5"/>
  <c r="Y19" i="5" s="1"/>
  <c r="AA18" i="5"/>
  <c r="V18" i="5"/>
  <c r="Z18" i="5" s="1"/>
  <c r="U18" i="5"/>
  <c r="Y18" i="5" s="1"/>
  <c r="AA17" i="5"/>
  <c r="V17" i="5"/>
  <c r="Z17" i="5" s="1"/>
  <c r="U17" i="5"/>
  <c r="Y15" i="5" s="1"/>
  <c r="AA16" i="5"/>
  <c r="V16" i="5"/>
  <c r="U16" i="5"/>
  <c r="Y16" i="5" s="1"/>
  <c r="AA15" i="5"/>
  <c r="V15" i="5"/>
  <c r="Z15" i="5" s="1"/>
  <c r="U15" i="5"/>
  <c r="V8" i="5"/>
  <c r="V31" i="5" s="1"/>
  <c r="U8" i="5"/>
  <c r="Y8" i="5" s="1"/>
  <c r="N8" i="5"/>
  <c r="M8" i="5"/>
  <c r="L8" i="5"/>
  <c r="K8" i="5"/>
  <c r="J8" i="5"/>
  <c r="I8" i="5"/>
  <c r="V7" i="5"/>
  <c r="Z7" i="5" s="1"/>
  <c r="U7" i="5"/>
  <c r="Y7" i="5" s="1"/>
  <c r="N7" i="5"/>
  <c r="M7" i="5"/>
  <c r="L7" i="5"/>
  <c r="K7" i="5"/>
  <c r="J7" i="5"/>
  <c r="I7" i="5"/>
  <c r="V6" i="5"/>
  <c r="Z6" i="5" s="1"/>
  <c r="U6" i="5"/>
  <c r="N6" i="5"/>
  <c r="M6" i="5"/>
  <c r="L6" i="5"/>
  <c r="K6" i="5"/>
  <c r="J6" i="5"/>
  <c r="I6" i="5"/>
  <c r="V5" i="5"/>
  <c r="Z5" i="5" s="1"/>
  <c r="U5" i="5"/>
  <c r="U28" i="5" s="1"/>
  <c r="N5" i="5"/>
  <c r="M5" i="5"/>
  <c r="L5" i="5"/>
  <c r="K5" i="5"/>
  <c r="J5" i="5"/>
  <c r="I5" i="5"/>
  <c r="V4" i="5"/>
  <c r="V27" i="5" s="1"/>
  <c r="U4" i="5"/>
  <c r="Y6" i="5" s="1"/>
  <c r="N4" i="5"/>
  <c r="M4" i="5"/>
  <c r="L4" i="5"/>
  <c r="K4" i="5"/>
  <c r="J4" i="5"/>
  <c r="I4" i="5"/>
  <c r="V3" i="5"/>
  <c r="Z3" i="5" s="1"/>
  <c r="U3" i="5"/>
  <c r="N3" i="5"/>
  <c r="M3" i="5"/>
  <c r="L3" i="5"/>
  <c r="K3" i="5"/>
  <c r="J3" i="5"/>
  <c r="I3" i="5"/>
  <c r="AB39" i="4"/>
  <c r="AB40" i="4"/>
  <c r="AB41" i="4"/>
  <c r="AB42" i="4"/>
  <c r="AB43" i="4"/>
  <c r="AB44" i="4"/>
  <c r="AB45" i="4"/>
  <c r="AB46" i="4"/>
  <c r="AB47" i="4"/>
  <c r="AB48" i="4"/>
  <c r="AB49" i="4"/>
  <c r="AB50" i="4"/>
  <c r="AB51" i="4"/>
  <c r="AB52" i="4"/>
  <c r="AB53" i="4"/>
  <c r="AB54" i="4"/>
  <c r="AB55" i="4"/>
  <c r="AB56" i="4"/>
  <c r="AB37" i="4"/>
  <c r="AB38" i="4"/>
  <c r="AB36" i="4"/>
  <c r="AF4" i="4"/>
  <c r="AF5" i="4"/>
  <c r="AF6" i="4"/>
  <c r="AF7" i="4"/>
  <c r="AF8" i="4"/>
  <c r="AF9" i="4"/>
  <c r="AF10" i="4"/>
  <c r="AF11" i="4"/>
  <c r="AF12" i="4"/>
  <c r="AF13" i="4"/>
  <c r="AF14" i="4"/>
  <c r="AF15" i="4"/>
  <c r="AF16" i="4"/>
  <c r="AF17" i="4"/>
  <c r="AF18" i="4"/>
  <c r="AF19" i="4"/>
  <c r="AF20" i="4"/>
  <c r="AF21" i="4"/>
  <c r="AF22" i="4"/>
  <c r="AF23" i="4"/>
  <c r="AF3" i="4"/>
  <c r="Z32" i="4"/>
  <c r="V37" i="4"/>
  <c r="AA37" i="4" s="1"/>
  <c r="V38" i="4"/>
  <c r="AA38" i="4" s="1"/>
  <c r="V39" i="4"/>
  <c r="AA39" i="4" s="1"/>
  <c r="V40" i="4"/>
  <c r="V41" i="4"/>
  <c r="AA41" i="4" s="1"/>
  <c r="V42" i="4"/>
  <c r="AA42" i="4" s="1"/>
  <c r="V43" i="4"/>
  <c r="AA43" i="4" s="1"/>
  <c r="V44" i="4"/>
  <c r="V45" i="4"/>
  <c r="AA45" i="4" s="1"/>
  <c r="V46" i="4"/>
  <c r="AA46" i="4" s="1"/>
  <c r="V47" i="4"/>
  <c r="AA47" i="4" s="1"/>
  <c r="V48" i="4"/>
  <c r="V49" i="4"/>
  <c r="AA49" i="4" s="1"/>
  <c r="V50" i="4"/>
  <c r="AA50" i="4" s="1"/>
  <c r="V51" i="4"/>
  <c r="AA51" i="4" s="1"/>
  <c r="V52" i="4"/>
  <c r="V53" i="4"/>
  <c r="AA53" i="4" s="1"/>
  <c r="V54" i="4"/>
  <c r="AA54" i="4" s="1"/>
  <c r="V55" i="4"/>
  <c r="AA55" i="4" s="1"/>
  <c r="V56" i="4"/>
  <c r="V36" i="4"/>
  <c r="AA36" i="4" s="1"/>
  <c r="V4" i="4"/>
  <c r="AA4" i="4" s="1"/>
  <c r="V5" i="4"/>
  <c r="V6" i="4"/>
  <c r="V7" i="4"/>
  <c r="AA7" i="4" s="1"/>
  <c r="V8" i="4"/>
  <c r="AA8" i="4" s="1"/>
  <c r="V9" i="4"/>
  <c r="V10" i="4"/>
  <c r="V11" i="4"/>
  <c r="AA11" i="4" s="1"/>
  <c r="V12" i="4"/>
  <c r="AA12" i="4" s="1"/>
  <c r="V13" i="4"/>
  <c r="V14" i="4"/>
  <c r="V15" i="4"/>
  <c r="AA15" i="4" s="1"/>
  <c r="V16" i="4"/>
  <c r="AA16" i="4" s="1"/>
  <c r="V17" i="4"/>
  <c r="V18" i="4"/>
  <c r="V19" i="4"/>
  <c r="AA19" i="4" s="1"/>
  <c r="V20" i="4"/>
  <c r="AA20" i="4" s="1"/>
  <c r="V21" i="4"/>
  <c r="V22" i="4"/>
  <c r="V23" i="4"/>
  <c r="AA23" i="4" s="1"/>
  <c r="V3" i="4"/>
  <c r="AA6" i="4" s="1"/>
  <c r="U23" i="4"/>
  <c r="U22" i="4"/>
  <c r="U21" i="4"/>
  <c r="U20" i="4"/>
  <c r="U19" i="4"/>
  <c r="U18" i="4"/>
  <c r="U17" i="4"/>
  <c r="U16" i="4"/>
  <c r="U15" i="4"/>
  <c r="U14" i="4"/>
  <c r="U13" i="4"/>
  <c r="U12" i="4"/>
  <c r="U11" i="4"/>
  <c r="U10" i="4"/>
  <c r="U9" i="4"/>
  <c r="U8" i="4"/>
  <c r="U7" i="4"/>
  <c r="U6" i="4"/>
  <c r="U5" i="4"/>
  <c r="U4" i="4"/>
  <c r="U3" i="4"/>
  <c r="U56" i="4"/>
  <c r="U55" i="4"/>
  <c r="U54" i="4"/>
  <c r="U53" i="4"/>
  <c r="U52" i="4"/>
  <c r="U51" i="4"/>
  <c r="U50" i="4"/>
  <c r="U49" i="4"/>
  <c r="U48" i="4"/>
  <c r="U47" i="4"/>
  <c r="U46" i="4"/>
  <c r="U45" i="4"/>
  <c r="U44" i="4"/>
  <c r="U43" i="4"/>
  <c r="U42" i="4"/>
  <c r="U41" i="4"/>
  <c r="U40" i="4"/>
  <c r="U39" i="4"/>
  <c r="U38" i="4"/>
  <c r="U37" i="4"/>
  <c r="U36" i="4"/>
  <c r="AB25" i="4"/>
  <c r="J3" i="4"/>
  <c r="K3" i="4"/>
  <c r="L3" i="4"/>
  <c r="M3" i="4"/>
  <c r="N3" i="4"/>
  <c r="J4" i="4"/>
  <c r="K4" i="4"/>
  <c r="L4" i="4"/>
  <c r="M4" i="4"/>
  <c r="N4" i="4"/>
  <c r="J5" i="4"/>
  <c r="K5" i="4"/>
  <c r="L5" i="4"/>
  <c r="M5" i="4"/>
  <c r="N5" i="4"/>
  <c r="J6" i="4"/>
  <c r="K6" i="4"/>
  <c r="L6" i="4"/>
  <c r="M6" i="4"/>
  <c r="N6" i="4"/>
  <c r="J7" i="4"/>
  <c r="K7" i="4"/>
  <c r="L7" i="4"/>
  <c r="M7" i="4"/>
  <c r="N7" i="4"/>
  <c r="J8" i="4"/>
  <c r="K8" i="4"/>
  <c r="L8" i="4"/>
  <c r="M8" i="4"/>
  <c r="N8" i="4"/>
  <c r="J9" i="4"/>
  <c r="K9" i="4"/>
  <c r="L9" i="4"/>
  <c r="M9" i="4"/>
  <c r="N9" i="4"/>
  <c r="J10" i="4"/>
  <c r="K10" i="4"/>
  <c r="L10" i="4"/>
  <c r="M10" i="4"/>
  <c r="N10" i="4"/>
  <c r="J11" i="4"/>
  <c r="K11" i="4"/>
  <c r="L11" i="4"/>
  <c r="M11" i="4"/>
  <c r="N11" i="4"/>
  <c r="J12" i="4"/>
  <c r="K12" i="4"/>
  <c r="L12" i="4"/>
  <c r="M12" i="4"/>
  <c r="N12" i="4"/>
  <c r="J13" i="4"/>
  <c r="K13" i="4"/>
  <c r="L13" i="4"/>
  <c r="M13" i="4"/>
  <c r="N13" i="4"/>
  <c r="J14" i="4"/>
  <c r="K14" i="4"/>
  <c r="L14" i="4"/>
  <c r="M14" i="4"/>
  <c r="N14" i="4"/>
  <c r="J15" i="4"/>
  <c r="K15" i="4"/>
  <c r="L15" i="4"/>
  <c r="M15" i="4"/>
  <c r="N15" i="4"/>
  <c r="J16" i="4"/>
  <c r="K16" i="4"/>
  <c r="L16" i="4"/>
  <c r="M16" i="4"/>
  <c r="N16" i="4"/>
  <c r="J17" i="4"/>
  <c r="K17" i="4"/>
  <c r="L17" i="4"/>
  <c r="M17" i="4"/>
  <c r="N17" i="4"/>
  <c r="J18" i="4"/>
  <c r="K18" i="4"/>
  <c r="L18" i="4"/>
  <c r="M18" i="4"/>
  <c r="N18" i="4"/>
  <c r="J19" i="4"/>
  <c r="K19" i="4"/>
  <c r="L19" i="4"/>
  <c r="M19" i="4"/>
  <c r="N19" i="4"/>
  <c r="J20" i="4"/>
  <c r="K20" i="4"/>
  <c r="L20" i="4"/>
  <c r="M20" i="4"/>
  <c r="N20" i="4"/>
  <c r="J21" i="4"/>
  <c r="K21" i="4"/>
  <c r="L21" i="4"/>
  <c r="M21" i="4"/>
  <c r="N21" i="4"/>
  <c r="J22" i="4"/>
  <c r="K22" i="4"/>
  <c r="L22" i="4"/>
  <c r="M22" i="4"/>
  <c r="N22" i="4"/>
  <c r="J23" i="4"/>
  <c r="K23" i="4"/>
  <c r="L23" i="4"/>
  <c r="M23" i="4"/>
  <c r="N23" i="4"/>
  <c r="I4" i="4"/>
  <c r="I5" i="4"/>
  <c r="I6" i="4"/>
  <c r="I7" i="4"/>
  <c r="I8" i="4"/>
  <c r="I9" i="4"/>
  <c r="I10" i="4"/>
  <c r="I11" i="4"/>
  <c r="I12" i="4"/>
  <c r="I13" i="4"/>
  <c r="I14" i="4"/>
  <c r="I15" i="4"/>
  <c r="I16" i="4"/>
  <c r="I17" i="4"/>
  <c r="I18" i="4"/>
  <c r="I19" i="4"/>
  <c r="I20" i="4"/>
  <c r="I21" i="4"/>
  <c r="I22" i="4"/>
  <c r="I23" i="4"/>
  <c r="I3" i="4"/>
  <c r="J15" i="2"/>
  <c r="J23" i="2"/>
  <c r="K23" i="2" s="1"/>
  <c r="J24" i="2"/>
  <c r="K24" i="2" s="1"/>
  <c r="J12" i="2"/>
  <c r="K12" i="2" s="1"/>
  <c r="J13" i="2"/>
  <c r="K13" i="2" s="1"/>
  <c r="J14" i="2"/>
  <c r="K14" i="2" s="1"/>
  <c r="J19" i="2"/>
  <c r="K19" i="2" s="1"/>
  <c r="J20" i="2"/>
  <c r="K20" i="2" s="1"/>
  <c r="J21" i="2"/>
  <c r="K21" i="2" s="1"/>
  <c r="J9" i="2"/>
  <c r="K9" i="2" s="1"/>
  <c r="J10" i="2"/>
  <c r="K10" i="2" s="1"/>
  <c r="J11" i="2"/>
  <c r="K11" i="2" s="1"/>
  <c r="J8" i="2"/>
  <c r="K8" i="2" s="1"/>
  <c r="J4" i="2"/>
  <c r="K4" i="2" s="1"/>
  <c r="J5" i="2"/>
  <c r="K5" i="2" s="1"/>
  <c r="J6" i="2"/>
  <c r="K6" i="2" s="1"/>
  <c r="J7" i="2"/>
  <c r="K7" i="2" s="1"/>
  <c r="J3" i="2"/>
  <c r="K3" i="2" s="1"/>
  <c r="U29" i="5" l="1"/>
  <c r="Y28" i="5" s="1"/>
  <c r="Z8" i="5"/>
  <c r="Z20" i="5"/>
  <c r="V30" i="5"/>
  <c r="Y3" i="5"/>
  <c r="Y5" i="5"/>
  <c r="Y17" i="5"/>
  <c r="V29" i="5"/>
  <c r="U31" i="5"/>
  <c r="Y31" i="5" s="1"/>
  <c r="U27" i="5"/>
  <c r="Y4" i="5"/>
  <c r="V26" i="5"/>
  <c r="Z27" i="5" s="1"/>
  <c r="V28" i="5"/>
  <c r="Z30" i="5" s="1"/>
  <c r="Z4" i="5"/>
  <c r="Z16" i="5"/>
  <c r="U30" i="5"/>
  <c r="Z29" i="5"/>
  <c r="AA37" i="5"/>
  <c r="AB58" i="4"/>
  <c r="AA21" i="4"/>
  <c r="AA17" i="4"/>
  <c r="AA13" i="4"/>
  <c r="AA9" i="4"/>
  <c r="AA5" i="4"/>
  <c r="AA56" i="4"/>
  <c r="AA52" i="4"/>
  <c r="AA48" i="4"/>
  <c r="AA44" i="4"/>
  <c r="AA40" i="4"/>
  <c r="Z36" i="4"/>
  <c r="Z40" i="4"/>
  <c r="AA3" i="4"/>
  <c r="AA22" i="4"/>
  <c r="AA18" i="4"/>
  <c r="AA14" i="4"/>
  <c r="AA10" i="4"/>
  <c r="Z52" i="4"/>
  <c r="Z39" i="4"/>
  <c r="Z41" i="4"/>
  <c r="Z45" i="4"/>
  <c r="Z49" i="4"/>
  <c r="Z53" i="4"/>
  <c r="Z44" i="4"/>
  <c r="Z56" i="4"/>
  <c r="Z38" i="4"/>
  <c r="Z42" i="4"/>
  <c r="Z46" i="4"/>
  <c r="Z50" i="4"/>
  <c r="Z54" i="4"/>
  <c r="Z48" i="4"/>
  <c r="Z8" i="4"/>
  <c r="Z37" i="4"/>
  <c r="Z55" i="4"/>
  <c r="Z51" i="4"/>
  <c r="Z47" i="4"/>
  <c r="Z43" i="4"/>
  <c r="Z9" i="4"/>
  <c r="Z13" i="4"/>
  <c r="Z21" i="4"/>
  <c r="Z5" i="4"/>
  <c r="Z6" i="4"/>
  <c r="Z12" i="4"/>
  <c r="Z16" i="4"/>
  <c r="Z20" i="4"/>
  <c r="Z17" i="4"/>
  <c r="Z3" i="4"/>
  <c r="Z4" i="4"/>
  <c r="Z23" i="4"/>
  <c r="Z19" i="4"/>
  <c r="Z15" i="4"/>
  <c r="Z11" i="4"/>
  <c r="Z7" i="4"/>
  <c r="Z22" i="4"/>
  <c r="Z18" i="4"/>
  <c r="Z14" i="4"/>
  <c r="Z10" i="4"/>
  <c r="Z31" i="5" l="1"/>
  <c r="Y29" i="5"/>
  <c r="Y30" i="5"/>
  <c r="Z28" i="5"/>
  <c r="Y26" i="5"/>
  <c r="Z26" i="5"/>
  <c r="Y2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tc={BC7EB8E3-1C00-4FB4-9015-2E5B4896A1B6}</author>
    <author>Gunther Husselmann</author>
  </authors>
  <commentList>
    <comment ref="G3" authorId="0" shapeId="0" xr:uid="{BC7EB8E3-1C00-4FB4-9015-2E5B4896A1B6}">
      <text>
        <t>[Threaded comment]
Your version of Excel allows you to read this threaded comment; however, any edits to it will get removed if the file is opened in a newer version of Excel. Learn more: https://go.microsoft.com/fwlink/?linkid=870924
Comment:
    Speak to Prof about no supplementing route sets benefits lower TRT and supplemented routes benefits faster HV improvement initially.
Reply:
    @Husselmann, G, Mnr [17832020@sun.ac.za]</t>
      </text>
    </comment>
    <comment ref="AF9" authorId="1" shapeId="0" xr:uid="{BBBA858F-6956-4B3F-9A52-80732CD64EC1}">
      <text>
        <r>
          <rPr>
            <b/>
            <sz val="9"/>
            <color indexed="81"/>
            <rFont val="Tahoma"/>
            <family val="2"/>
          </rPr>
          <t>Gunther Husselmann:</t>
        </r>
        <r>
          <rPr>
            <sz val="9"/>
            <color indexed="81"/>
            <rFont val="Tahoma"/>
            <family val="2"/>
          </rPr>
          <t xml:space="preserve">
 "Intertwine_two",
 "Add_vertex",
 "Delete_vertex",
 "Invert_path_vertices",
 "Insert_inside_vertex",
 "Delete_inside_vertex",
 "Replace_inside_vertex",
 "Donate_between_routes",
 "Merge_terminals",
 "Trim_one_terminal_cb",
 "Trim_one_path_random_cb",
 "Grow_one_terminal_cb",
 "Grow_one_path_random_cb",
</t>
        </r>
      </text>
    </comment>
    <comment ref="AF10" authorId="1" shapeId="0" xr:uid="{3FC39C87-3D2D-44DB-8D25-C7B5787D6641}">
      <text>
        <r>
          <rPr>
            <b/>
            <sz val="9"/>
            <color indexed="81"/>
            <rFont val="Tahoma"/>
            <family val="2"/>
          </rPr>
          <t>Gunther Husselmann:</t>
        </r>
        <r>
          <rPr>
            <sz val="9"/>
            <color indexed="81"/>
            <rFont val="Tahoma"/>
            <family val="2"/>
          </rPr>
          <t xml:space="preserve">
 "Intertwine_two",
 "Add_vertex",
 "Delete_vertex",
 "Invert_path_vertices",
 "Insert_inside_vertex",
 "Delete_inside_vertex",
 "Replace_inside_vertex",
 "Donate_between_routes",
 "Merge_terminals",
 "Trim_one_terminal_cb",
 "Trim_one_path_random_cb",
 "Grow_one_terminal_cb",
 "Grow_one_path_random_cb",
</t>
        </r>
      </text>
    </comment>
    <comment ref="AF11" authorId="1" shapeId="0" xr:uid="{AE0DC08A-5106-4D05-B1B9-9C0031401E6C}">
      <text>
        <r>
          <rPr>
            <b/>
            <sz val="9"/>
            <color indexed="81"/>
            <rFont val="Tahoma"/>
            <family val="2"/>
          </rPr>
          <t>Gunther Husselmann:</t>
        </r>
        <r>
          <rPr>
            <sz val="9"/>
            <color indexed="81"/>
            <rFont val="Tahoma"/>
            <family val="2"/>
          </rPr>
          <t xml:space="preserve">
 "Intertwine_two",
 "Add_vertex",
 "Delete_vertex",
 "Invert_path_vertices",
 "Insert_inside_vertex",
 "Delete_inside_vertex",
 "Replace_inside_vertex",
 "Donate_between_routes",
 "Merge_terminals",
 "Trim_one_terminal_cb",
 "Trim_one_path_random_cb",
 "Grow_one_terminal_cb",
 "Grow_one_path_random_cb",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Gunther Husselmann</author>
  </authors>
  <commentList>
    <comment ref="AC11" authorId="0" shapeId="0" xr:uid="{F7BD565A-CCB1-4DA3-87B7-8BF6F17E6061}">
      <text>
        <r>
          <rPr>
            <b/>
            <sz val="9"/>
            <color indexed="81"/>
            <rFont val="Tahoma"/>
            <family val="2"/>
          </rPr>
          <t>Gunther Husselmann:</t>
        </r>
        <r>
          <rPr>
            <sz val="9"/>
            <color indexed="81"/>
            <rFont val="Tahoma"/>
            <family val="2"/>
          </rPr>
          <t xml:space="preserve">
Testing mutations in orange</t>
        </r>
      </text>
    </comment>
  </commentList>
</comments>
</file>

<file path=xl/sharedStrings.xml><?xml version="1.0" encoding="utf-8"?>
<sst xmlns="http://schemas.openxmlformats.org/spreadsheetml/2006/main" count="664" uniqueCount="223">
  <si>
    <t>PhD Final Runs Planning:</t>
  </si>
  <si>
    <t>UTRP</t>
  </si>
  <si>
    <t>Problem</t>
  </si>
  <si>
    <t>Instance</t>
  </si>
  <si>
    <t>Solution Approach</t>
  </si>
  <si>
    <t>Test</t>
  </si>
  <si>
    <t>Mandl</t>
  </si>
  <si>
    <t>NSGAII</t>
  </si>
  <si>
    <t>Initial solutions</t>
  </si>
  <si>
    <t>Shortest paths, KSP, KSP Supplemented</t>
  </si>
  <si>
    <t>Variables</t>
  </si>
  <si>
    <t>Crossover</t>
  </si>
  <si>
    <t>Mumford, Mumford probabilistic, Mumford subset replacement, Mumford probabilistic and subset replacement</t>
  </si>
  <si>
    <t>Repair</t>
  </si>
  <si>
    <t>Add one missing vertex from terminal, Add multiple vertices from terminal</t>
  </si>
  <si>
    <t>Mutation</t>
  </si>
  <si>
    <t>Determine the best set of mutations based on many found in literature (about 20 max)</t>
  </si>
  <si>
    <t xml:space="preserve">Dynamic Mutations </t>
  </si>
  <si>
    <t>Establish a base from literature, and then work from there</t>
  </si>
  <si>
    <t>GA Parameters</t>
  </si>
  <si>
    <t>Generations, Population Size, Crossover Probability, Mutation Probability</t>
  </si>
  <si>
    <t>Mumford0</t>
  </si>
  <si>
    <t>Mumford1</t>
  </si>
  <si>
    <t>Vertices</t>
  </si>
  <si>
    <t>DBMOSA</t>
  </si>
  <si>
    <t>SA Parameters</t>
  </si>
  <si>
    <t>Good vs bad solutions</t>
  </si>
  <si>
    <t>Temp, Cooling, Reheating, Accepts, Attempts, Repairs, Iterations, Max_poor_epochs</t>
  </si>
  <si>
    <t>Experiment with ratios (baseline is static)</t>
  </si>
  <si>
    <t>Mumford2</t>
  </si>
  <si>
    <t>Mumford3</t>
  </si>
  <si>
    <t>NSGA II and DBMOSA</t>
  </si>
  <si>
    <t>Run DBMOSA as post analysis for NSGA II</t>
  </si>
  <si>
    <t>Combination</t>
  </si>
  <si>
    <t>UTFSP</t>
  </si>
  <si>
    <t>John_Pass_0</t>
  </si>
  <si>
    <t>NSGA II</t>
  </si>
  <si>
    <t>UTRFSP</t>
  </si>
  <si>
    <t>Husselmann_0</t>
  </si>
  <si>
    <t>Husselmann_1</t>
  </si>
  <si>
    <t>Husselmann_2</t>
  </si>
  <si>
    <t>Husselmann_3</t>
  </si>
  <si>
    <t>Husselmann_4</t>
  </si>
  <si>
    <t>Establish new benchmarks for the Disruption Objective and Solve with both solution techniques</t>
  </si>
  <si>
    <t>Generations, Population Size, Crossover Probability Routes, Mutation Probability Routes, Crossover Probability Frequencies, Mutation Probability Frequencies</t>
  </si>
  <si>
    <t>Take a non-dominated set</t>
  </si>
  <si>
    <t>Simultaneous vs Subsequent</t>
  </si>
  <si>
    <t>Problem Name</t>
  </si>
  <si>
    <t>Solution</t>
  </si>
  <si>
    <t>Parameter</t>
  </si>
  <si>
    <t>Set</t>
  </si>
  <si>
    <t>Number</t>
  </si>
  <si>
    <t>SETUP</t>
  </si>
  <si>
    <t>Parameter Values</t>
  </si>
  <si>
    <t>Overall</t>
  </si>
  <si>
    <t>Minor Tests</t>
  </si>
  <si>
    <t>Choice_conduct_sensitivity_analysis</t>
  </si>
  <si>
    <t>Load_supplementing_pop</t>
  </si>
  <si>
    <t>Obj_func_disruption</t>
  </si>
  <si>
    <t>route_gen_func</t>
  </si>
  <si>
    <t>crossover_func</t>
  </si>
  <si>
    <t>mutation_funcs</t>
  </si>
  <si>
    <t>Decisions</t>
  </si>
  <si>
    <t>Metaheuristic Parameters</t>
  </si>
  <si>
    <t>population_size</t>
  </si>
  <si>
    <t>generations</t>
  </si>
  <si>
    <t>crossover_probability</t>
  </si>
  <si>
    <t>mutation_probability</t>
  </si>
  <si>
    <t>termination_criterion</t>
  </si>
  <si>
    <t>Mutation Treshold</t>
  </si>
  <si>
    <t>Get appropriate Mutation Threshold</t>
  </si>
  <si>
    <t>number_of_runs</t>
  </si>
  <si>
    <t>Mandl6</t>
  </si>
  <si>
    <t>Folder_Name</t>
  </si>
  <si>
    <t>TRUE/FALSE</t>
  </si>
  <si>
    <t>KSP_unseen_robust_prob</t>
  </si>
  <si>
    <t>Mumford</t>
  </si>
  <si>
    <t>"Intertwine_two", "Add_vertex", "Delete_vertex"</t>
  </si>
  <si>
    <t>StoppingByEvaluations</t>
  </si>
  <si>
    <t>Update_mutation_ratios</t>
  </si>
  <si>
    <t>Initial_solutions</t>
  </si>
  <si>
    <t>GA</t>
  </si>
  <si>
    <t>Mutations</t>
  </si>
  <si>
    <t>mutations</t>
  </si>
  <si>
    <t>update_mut_ratio</t>
  </si>
  <si>
    <t>mut_threshold</t>
  </si>
  <si>
    <t>Update_mut_ratio</t>
  </si>
  <si>
    <t>Mut_threshold</t>
  </si>
  <si>
    <t>ALL</t>
  </si>
  <si>
    <t>RANGE</t>
  </si>
  <si>
    <t>mutation_threshold</t>
  </si>
  <si>
    <t>SINGLE MUTATION</t>
  </si>
  <si>
    <t>name to paste</t>
  </si>
  <si>
    <t/>
  </si>
  <si>
    <t>DONE</t>
  </si>
  <si>
    <t>COMPUTER</t>
  </si>
  <si>
    <t>repair_func</t>
  </si>
  <si>
    <t>Christian</t>
  </si>
  <si>
    <t>Bianca</t>
  </si>
  <si>
    <t>Outcomes</t>
  </si>
  <si>
    <t>Choose Load Supplementing: True</t>
  </si>
  <si>
    <t>[
    [
    "Decisions", "crossover_func",
    "Mumford",
    "Unseen_probabilistic",
    "Mumford_replace_subsets_ksp",
    "Unseen_probabilistic_replace_subsets_ksp",
    "Mumford_replace_subsets",
    "Unseen_probabilistic_replace_subsets"
    ]
]</t>
  </si>
  <si>
    <t>[</t>
  </si>
  <si>
    <t xml:space="preserve">    [</t>
  </si>
  <si>
    <t xml:space="preserve">    "Decisions", "crossover_func",</t>
  </si>
  <si>
    <t xml:space="preserve">    "Mumford",</t>
  </si>
  <si>
    <t xml:space="preserve">    "Unseen_probabilistic",</t>
  </si>
  <si>
    <t xml:space="preserve">    "Mumford_replace_subsets_ksp",</t>
  </si>
  <si>
    <t xml:space="preserve">    "Unseen_probabilistic_replace_subsets_ksp",</t>
  </si>
  <si>
    <t xml:space="preserve">    "Mumford_replace_subsets",</t>
  </si>
  <si>
    <t xml:space="preserve">    "Unseen_probabilistic_replace_subsets"</t>
  </si>
  <si>
    <t xml:space="preserve">    ]</t>
  </si>
  <si>
    <t>]</t>
  </si>
  <si>
    <t>[
    [
    "Decisions", "mutation_funcs",
    	["Intertwine_two"],
        ["Add_vertex"],
        ["Delete_vertex"],
        ["Invert_path_vertices"],
        ["Insert_inside_vertex"],
	["Delete_inside_vertex"],
        ["Relocate_inside_vertex"],
        ["Replace_inside_vertex"],
        ["Donate_between_routes"],
        ["Swap_between_routes"],
	["Merge_terminals"],
	["Repl_low_dem_route"],
	["Rem_low_dem_terminal"],
	["Rem_lrg_cost_terminal"],
	["Repl_subsets"],
        ["Trim_one_terminal_cb"],
	["Trim_one_path_random_cb"],
	["Trim_routes_random_cb"],
        ["Grow_one_terminal_cb"],
        ["Grow_one_path_random_cb"],
        ["Grow_routes_random_cb"]
    ]
]</t>
  </si>
  <si>
    <t xml:space="preserve">    "Decisions", "mutation_funcs",</t>
  </si>
  <si>
    <t>["Intertwine_two"],</t>
  </si>
  <si>
    <t xml:space="preserve">        ["Add_vertex"],</t>
  </si>
  <si>
    <t xml:space="preserve">        ["Delete_vertex"],</t>
  </si>
  <si>
    <t xml:space="preserve">        ["Invert_path_vertices"],</t>
  </si>
  <si>
    <t xml:space="preserve">        ["Insert_inside_vertex"],</t>
  </si>
  <si>
    <t>["Delete_inside_vertex"],</t>
  </si>
  <si>
    <t xml:space="preserve">        ["Relocate_inside_vertex"],</t>
  </si>
  <si>
    <t xml:space="preserve">        ["Replace_inside_vertex"],</t>
  </si>
  <si>
    <t xml:space="preserve">        ["Donate_between_routes"],</t>
  </si>
  <si>
    <t xml:space="preserve">        ["Swap_between_routes"],</t>
  </si>
  <si>
    <t>["Merge_terminals"],</t>
  </si>
  <si>
    <t>["Repl_low_dem_route"],</t>
  </si>
  <si>
    <t>["Rem_low_dem_terminal"],</t>
  </si>
  <si>
    <t>["Rem_lrg_cost_terminal"],</t>
  </si>
  <si>
    <t>["Repl_subsets"],</t>
  </si>
  <si>
    <t xml:space="preserve">        ["Trim_one_terminal_cb"],</t>
  </si>
  <si>
    <t>["Trim_one_path_random_cb"],</t>
  </si>
  <si>
    <t>["Trim_routes_random_cb"],</t>
  </si>
  <si>
    <t xml:space="preserve">        ["Grow_one_terminal_cb"],</t>
  </si>
  <si>
    <t xml:space="preserve">        ["Grow_one_path_random_cb"],</t>
  </si>
  <si>
    <t xml:space="preserve">        ["Grow_routes_random_cb"]</t>
  </si>
  <si>
    <t>Invalid</t>
  </si>
  <si>
    <t>x</t>
  </si>
  <si>
    <t>YES!</t>
  </si>
  <si>
    <t>Checked</t>
  </si>
  <si>
    <t>Completed</t>
  </si>
  <si>
    <t>mean</t>
  </si>
  <si>
    <t>max</t>
  </si>
  <si>
    <t>Mumford 0</t>
  </si>
  <si>
    <t>Mumford 1</t>
  </si>
  <si>
    <t>mutation</t>
  </si>
  <si>
    <t>norm</t>
  </si>
  <si>
    <t>avg</t>
  </si>
  <si>
    <t>name</t>
  </si>
  <si>
    <t>chosen</t>
  </si>
  <si>
    <t>rank</t>
  </si>
  <si>
    <t>reason</t>
  </si>
  <si>
    <t>Good overall</t>
  </si>
  <si>
    <t>type</t>
  </si>
  <si>
    <t>rearrange</t>
  </si>
  <si>
    <t>add</t>
  </si>
  <si>
    <t>remove</t>
  </si>
  <si>
    <t>swap route</t>
  </si>
  <si>
    <t>inter route rearrange</t>
  </si>
  <si>
    <t xml:space="preserve"> ["Add_vertex"],</t>
  </si>
  <si>
    <t>["Delete_vertex"],</t>
  </si>
  <si>
    <t>["Invert_path_vertices"],</t>
  </si>
  <si>
    <t>["Insert_inside_vertex"],</t>
  </si>
  <si>
    <t>["Relocate_inside_vertex"],</t>
  </si>
  <si>
    <t>["Replace_inside_vertex"],</t>
  </si>
  <si>
    <t>["Donate_between_routes"],</t>
  </si>
  <si>
    <t>["Swap_between_routes"],</t>
  </si>
  <si>
    <t>["Trim_one_terminal_cb"],</t>
  </si>
  <si>
    <t>["Grow_one_terminal_cb"],</t>
  </si>
  <si>
    <t>["Grow_one_path_random_cb"],</t>
  </si>
  <si>
    <t>["Grow_routes_random_cb"]</t>
  </si>
  <si>
    <t>Add gave the best performance, given initial routes were not that long and therefore improved the passenger's objective</t>
  </si>
  <si>
    <t>Performed poorly in the larger instance</t>
  </si>
  <si>
    <t>Although poor performance individually, need for diversity over generations, as it contains a probabilistic element.</t>
  </si>
  <si>
    <t>Performed poorly in the larger instance, and good for greedy gain, but does not contain a probabilistic element for long term improvement.</t>
  </si>
  <si>
    <t>Remove mutation performed the second best overall, and is needed to ensure long term diversity by countering some of the add mutations.</t>
  </si>
  <si>
    <t>Potential to add vertices that are unreachable otherwise, even though it performed poorly among the others, it performed quite well in the larger instance, needed for diversity</t>
  </si>
  <si>
    <t>EVALUATION BASED ON MAX</t>
  </si>
  <si>
    <t>Performance good in larger instance, due to the longer lengths of routes required to perform well in the passenger objective from the initial set being longer.</t>
  </si>
  <si>
    <t>Performed poorly in the larger instance, and good for greedy gain, but does not contain a probabilistic element for long term improvement. Choose the cost based removal of the terminal instead by taking demand into account as well.</t>
  </si>
  <si>
    <t>Creates diversity</t>
  </si>
  <si>
    <t>Performed well</t>
  </si>
  <si>
    <t>Performed well, but not always feasible</t>
  </si>
  <si>
    <t>Good performance overall and introduces diversity altering the vertex composition within routes</t>
  </si>
  <si>
    <t>weighted average</t>
  </si>
  <si>
    <t>weighted rank</t>
  </si>
  <si>
    <t>Potential to remove vertices that are unreachable otherwise, even though it performed poorly, needed for diversity, especially when the routes get very long and tangled up</t>
  </si>
  <si>
    <t>Poor performance</t>
  </si>
  <si>
    <t>Did not perform well, and make sense due to vertices being in present in routes may have been included because the demand is appropriately met by being connected directly with other vertices.</t>
  </si>
  <si>
    <t>Poor performance, also add inside and delete inside are subsets of this mutation operator.</t>
  </si>
  <si>
    <t>The inter route mutations did not perform well, but one may be included as the add and delete naturally improves the objective functions more than the rearrange and the inter route operations</t>
  </si>
  <si>
    <t>Did not perform well, and make sense due to vertices being in present in routes may have been included because the demand is appropriately met by being connected directly with other vertices. Included for testing to see if it may work when working in tandym with the other mutations.</t>
  </si>
  <si>
    <t>Subset replacement will be implemented with the crossover operator.</t>
  </si>
  <si>
    <t>Performed poorly in the larger instance, but will be implemented with the crossover operator to ensure no subsets are present due to subsets not contributing no improvements to the objective functions.</t>
  </si>
  <si>
    <t>Rearrange mutations showed average performance, but are needed when the routes become long and tangled in complex ways, and would help to find improvements within routes.</t>
  </si>
  <si>
    <t>Too random to perform repeatedly. Included for testing.</t>
  </si>
  <si>
    <t>to copy</t>
  </si>
  <si>
    <t>Update all the parameters as tested</t>
  </si>
  <si>
    <t>Choose Update Mutation Ratio</t>
  </si>
  <si>
    <t>crossover</t>
  </si>
  <si>
    <t>EVALUATION BASED ON MEAN AND MAX</t>
  </si>
  <si>
    <t>rank avg</t>
  </si>
  <si>
    <t>Although Mumford_replace_subsets had the lowest mean, it showed the highest maximum range in the largest instance.</t>
  </si>
  <si>
    <t xml:space="preserve">It should be noted that maximising the unseen probability and as soon as all vertices have been inserted, random insertion of the rest proved to yield the best solutions, more than making the insertion probabilistic from the start. </t>
  </si>
  <si>
    <t>Adding the replace subset functionality showed improvements from the normal Mumford crossover [\cite{}], and therefore was decided to incorporate the replace subsets by searching thhrough both route sets until no subsets are found, instead of searching through the entire set of KSPs generated. This is done to ensure a pure crossover between the two solutions are maintained, and that the improved routes are maintained instead of less optimal initial routes from the KSPs set.</t>
  </si>
  <si>
    <t>Mumford_replace_subsets</t>
  </si>
  <si>
    <t>Choose Mumford_replace_subsets</t>
  </si>
  <si>
    <t>Pierre</t>
  </si>
  <si>
    <t>Alex</t>
  </si>
  <si>
    <t>Gunther</t>
  </si>
  <si>
    <t>Kit</t>
  </si>
  <si>
    <t>multiple</t>
  </si>
  <si>
    <t>Choose Multiple Repair</t>
  </si>
  <si>
    <t>CPU</t>
  </si>
  <si>
    <t>RAM [GB]</t>
  </si>
  <si>
    <t>i7-4770 CPU @ 3.40GHz</t>
  </si>
  <si>
    <t>i7-6700 CPU @ 3.40 GHz</t>
  </si>
  <si>
    <t>Computer Name</t>
  </si>
  <si>
    <t>Repair_multiple</t>
  </si>
  <si>
    <t>10 Mutations from literature Soares 2020 that can cause infeasibility</t>
  </si>
  <si>
    <t>Alex[0,1,2][3,4,5]</t>
  </si>
  <si>
    <t>Bianca[0,1,2], Christian [3,4,5]</t>
  </si>
  <si>
    <t>Gunther[0,1,2], Kit[3,4,5], Alex[2,5]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</si>
</sst>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Calibri"/>
      <family val="2"/>
      <scheme val="minor"/>
    </font>
    <font>
      <b/>
      <sz val="22"/>
      <color theme="1"/>
      <name val="Calibri"/>
      <family val="2"/>
      <scheme val="minor"/>
    </font>
    <font>
      <sz val="8"/>
      <name val="Calibri"/>
      <family val="2"/>
      <scheme val="minor"/>
    </font>
    <font>
      <b/>
      <sz val="11"/>
      <color theme="1"/>
      <name val="Calibri"/>
      <family val="2"/>
      <scheme val="minor"/>
    </font>
    <font>
      <b/>
      <sz val="16"/>
      <color theme="1"/>
      <name val="Calibri"/>
      <family val="2"/>
      <scheme val="minor"/>
    </font>
    <font>
      <sz val="11"/>
      <color rgb="FFFF0000"/>
      <name val="Calibri"/>
      <family val="2"/>
      <scheme val="minor"/>
    </font>
    <font>
      <sz val="9"/>
      <color indexed="81"/>
      <name val="Tahoma"/>
      <family val="2"/>
    </font>
    <font>
      <b/>
      <sz val="9"/>
      <color indexed="81"/>
      <name val="Tahoma"/>
      <family val="2"/>
    </font>
  </fonts>
  <fills count="11">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00"/>
        <bgColor indexed="64"/>
      </patternFill>
    </fill>
    <fill>
      <patternFill patternType="solid">
        <fgColor theme="1" tint="0.34998626667073579"/>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2" fillId="0" borderId="0" xfId="0" applyFont="1"/>
    <xf numFmtId="0" fontId="0" fillId="0" borderId="1" xfId="0" applyBorder="1"/>
    <xf numFmtId="0" fontId="1" fillId="2" borderId="1" xfId="0" applyFont="1" applyFill="1" applyBorder="1"/>
    <xf numFmtId="0" fontId="0" fillId="3" borderId="1" xfId="0" applyFill="1" applyBorder="1"/>
    <xf numFmtId="0" fontId="0" fillId="0" borderId="1" xfId="0" applyFill="1" applyBorder="1"/>
    <xf numFmtId="0" fontId="5" fillId="0" borderId="0" xfId="0" applyFont="1" applyAlignment="1">
      <alignment horizontal="center"/>
    </xf>
    <xf numFmtId="0" fontId="0" fillId="0" borderId="0" xfId="0" applyBorder="1"/>
    <xf numFmtId="0" fontId="4" fillId="4" borderId="1" xfId="0" applyFont="1" applyFill="1" applyBorder="1" applyAlignment="1">
      <alignment textRotation="90"/>
    </xf>
    <xf numFmtId="0" fontId="5" fillId="0" borderId="2" xfId="0" applyFont="1" applyBorder="1" applyAlignment="1"/>
    <xf numFmtId="0" fontId="0" fillId="5" borderId="1" xfId="0" applyFill="1" applyBorder="1"/>
    <xf numFmtId="0" fontId="0" fillId="0" borderId="1" xfId="0" applyBorder="1" applyAlignment="1"/>
    <xf numFmtId="0" fontId="4" fillId="4" borderId="0" xfId="0" applyFont="1" applyFill="1" applyBorder="1" applyAlignment="1">
      <alignment textRotation="90"/>
    </xf>
    <xf numFmtId="0" fontId="0" fillId="0" borderId="0" xfId="0" quotePrefix="1"/>
    <xf numFmtId="0" fontId="0" fillId="0" borderId="0" xfId="0" applyBorder="1" applyAlignment="1"/>
    <xf numFmtId="0" fontId="4" fillId="6" borderId="0" xfId="0" applyFont="1" applyFill="1" applyBorder="1" applyAlignment="1">
      <alignment textRotation="90"/>
    </xf>
    <xf numFmtId="0" fontId="0" fillId="0" borderId="0" xfId="0" applyAlignment="1">
      <alignment wrapText="1"/>
    </xf>
    <xf numFmtId="0" fontId="1" fillId="2" borderId="4" xfId="0" applyFont="1" applyFill="1" applyBorder="1"/>
    <xf numFmtId="0" fontId="0" fillId="7" borderId="0" xfId="0" applyFill="1"/>
    <xf numFmtId="0" fontId="0" fillId="8" borderId="0" xfId="0" applyFill="1"/>
    <xf numFmtId="0" fontId="0" fillId="5" borderId="0" xfId="0" applyFill="1"/>
    <xf numFmtId="0" fontId="0" fillId="9" borderId="0" xfId="0" applyFill="1"/>
    <xf numFmtId="0" fontId="0" fillId="10" borderId="0" xfId="0" applyFill="1"/>
    <xf numFmtId="0" fontId="6" fillId="0" borderId="1" xfId="0" applyFont="1" applyBorder="1"/>
    <xf numFmtId="0" fontId="5" fillId="0" borderId="1" xfId="0" applyFont="1" applyBorder="1" applyAlignment="1">
      <alignment horizontal="center"/>
    </xf>
    <xf numFmtId="0" fontId="4" fillId="0" borderId="3" xfId="0" applyFont="1" applyBorder="1" applyAlignment="1">
      <alignment horizontal="center" vertical="center" textRotation="90"/>
    </xf>
    <xf numFmtId="0" fontId="4" fillId="0" borderId="4" xfId="0" applyFont="1" applyBorder="1" applyAlignment="1">
      <alignment horizontal="center" vertical="center" textRotation="90"/>
    </xf>
    <xf numFmtId="0" fontId="4" fillId="0" borderId="5" xfId="0" applyFont="1" applyBorder="1" applyAlignment="1">
      <alignment horizontal="center" vertical="center" textRotation="90"/>
    </xf>
    <xf numFmtId="0" fontId="5" fillId="0" borderId="0" xfId="0" applyFont="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Husselmann, G, Mnr [17832020@sun.ac.za]" id="{F73E6C2A-D472-4A31-A82B-658C684AE66E}" userId="17832020@sun.ac.za" providerId="PeoplePicker"/>
  <person displayName="Husselmann, G, Mnr [17832020@sun.ac.za]" id="{A1C9BC42-F67B-413F-B112-A2B01FFE8436}" userId="Husselmann, G, Mnr [17832020@sun.ac.z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 dT="2021-07-16T12:52:26.93" personId="{A1C9BC42-F67B-413F-B112-A2B01FFE8436}" id="{BC7EB8E3-1C00-4FB4-9015-2E5B4896A1B6}">
    <text>Speak to Prof about no supplementing route sets benefits lower TRT and supplemented routes benefits faster HV improvement initially.</text>
  </threadedComment>
  <threadedComment ref="G3" dT="2021-07-16T12:52:40.14" personId="{A1C9BC42-F67B-413F-B112-A2B01FFE8436}" id="{2A9ED58A-0ED9-4295-8386-756B1FAEC17E}" parentId="{BC7EB8E3-1C00-4FB4-9015-2E5B4896A1B6}">
    <text>@Husselmann, G, Mnr [17832020@sun.ac.za]</text>
    <mentions>
      <mention mentionpersonId="{F73E6C2A-D472-4A31-A82B-658C684AE66E}" mentionId="{DFDF227A-3995-4559-8CAE-16444E8B24DE}" startIndex="0" length="40"/>
    </mentions>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8"/>
  <sheetViews>
    <sheetView workbookViewId="0">
      <selection activeCell="G6" sqref="G6"/>
    </sheetView>
  </sheetViews>
  <sheetFormatPr defaultRowHeight="15" x14ac:dyDescent="0.25"/>
  <cols>
    <col min="2" max="2" width="14" bestFit="1" customWidth="1"/>
    <col min="3" max="3" width="8.7109375" bestFit="1" customWidth="1"/>
    <col min="4" max="4" width="19.7109375" customWidth="1"/>
    <col min="5" max="5" width="16.5703125" customWidth="1"/>
    <col min="6" max="6" width="102.85546875" bestFit="1" customWidth="1"/>
    <col min="7" max="7" width="11.5703125" bestFit="1" customWidth="1"/>
  </cols>
  <sheetData>
    <row r="1" spans="1:7" ht="28.5" x14ac:dyDescent="0.45">
      <c r="A1" s="1" t="s">
        <v>0</v>
      </c>
      <c r="E1" t="s">
        <v>18</v>
      </c>
    </row>
    <row r="3" spans="1:7" ht="15.75" x14ac:dyDescent="0.25">
      <c r="A3" s="3" t="s">
        <v>2</v>
      </c>
      <c r="B3" s="3" t="s">
        <v>3</v>
      </c>
      <c r="C3" s="3" t="s">
        <v>23</v>
      </c>
      <c r="D3" s="3" t="s">
        <v>4</v>
      </c>
      <c r="E3" s="3" t="s">
        <v>5</v>
      </c>
      <c r="F3" s="3" t="s">
        <v>10</v>
      </c>
      <c r="G3" s="17" t="s">
        <v>140</v>
      </c>
    </row>
    <row r="4" spans="1:7" x14ac:dyDescent="0.25">
      <c r="A4" s="2" t="s">
        <v>1</v>
      </c>
      <c r="B4" s="2" t="s">
        <v>6</v>
      </c>
      <c r="C4" s="2">
        <v>15</v>
      </c>
      <c r="D4" s="2" t="s">
        <v>7</v>
      </c>
      <c r="E4" s="2" t="s">
        <v>19</v>
      </c>
      <c r="F4" s="2" t="s">
        <v>20</v>
      </c>
    </row>
    <row r="5" spans="1:7" x14ac:dyDescent="0.25">
      <c r="A5" s="2"/>
      <c r="B5" s="2" t="s">
        <v>21</v>
      </c>
      <c r="C5" s="2">
        <v>30</v>
      </c>
      <c r="D5" s="2"/>
      <c r="E5" s="2" t="s">
        <v>8</v>
      </c>
      <c r="F5" s="2" t="s">
        <v>9</v>
      </c>
      <c r="G5" t="b">
        <v>1</v>
      </c>
    </row>
    <row r="6" spans="1:7" x14ac:dyDescent="0.25">
      <c r="A6" s="2"/>
      <c r="B6" s="2" t="s">
        <v>22</v>
      </c>
      <c r="C6" s="2">
        <v>70</v>
      </c>
      <c r="D6" s="2"/>
      <c r="E6" s="2" t="s">
        <v>11</v>
      </c>
      <c r="F6" s="2" t="s">
        <v>12</v>
      </c>
      <c r="G6" t="b">
        <v>1</v>
      </c>
    </row>
    <row r="7" spans="1:7" x14ac:dyDescent="0.25">
      <c r="A7" s="2"/>
      <c r="B7" s="2"/>
      <c r="C7" s="2"/>
      <c r="D7" s="2"/>
      <c r="E7" s="2" t="s">
        <v>13</v>
      </c>
      <c r="F7" s="2" t="s">
        <v>14</v>
      </c>
      <c r="G7" t="b">
        <v>1</v>
      </c>
    </row>
    <row r="8" spans="1:7" x14ac:dyDescent="0.25">
      <c r="A8" s="2"/>
      <c r="B8" s="2"/>
      <c r="C8" s="2"/>
      <c r="D8" s="2"/>
      <c r="E8" s="2" t="s">
        <v>15</v>
      </c>
      <c r="F8" s="2" t="s">
        <v>16</v>
      </c>
      <c r="G8" t="b">
        <v>1</v>
      </c>
    </row>
    <row r="9" spans="1:7" x14ac:dyDescent="0.25">
      <c r="A9" s="2"/>
      <c r="B9" s="2"/>
      <c r="C9" s="2"/>
      <c r="D9" s="2"/>
      <c r="E9" s="2" t="s">
        <v>69</v>
      </c>
      <c r="F9" s="2" t="s">
        <v>70</v>
      </c>
    </row>
    <row r="10" spans="1:7" x14ac:dyDescent="0.25">
      <c r="A10" s="2"/>
      <c r="B10" s="2"/>
      <c r="C10" s="2"/>
      <c r="D10" s="2"/>
      <c r="E10" s="2" t="s">
        <v>17</v>
      </c>
      <c r="F10" s="2" t="s">
        <v>28</v>
      </c>
      <c r="G10" t="b">
        <v>1</v>
      </c>
    </row>
    <row r="11" spans="1:7" x14ac:dyDescent="0.25">
      <c r="A11" s="2"/>
      <c r="B11" s="2"/>
      <c r="C11" s="2"/>
      <c r="D11" s="2"/>
      <c r="E11" s="2"/>
      <c r="F11" s="2"/>
    </row>
    <row r="12" spans="1:7" x14ac:dyDescent="0.25">
      <c r="A12" s="4" t="s">
        <v>1</v>
      </c>
      <c r="B12" s="4" t="s">
        <v>6</v>
      </c>
      <c r="C12" s="4">
        <v>15</v>
      </c>
      <c r="D12" s="4" t="s">
        <v>24</v>
      </c>
      <c r="E12" s="4" t="s">
        <v>25</v>
      </c>
      <c r="F12" s="4" t="s">
        <v>27</v>
      </c>
    </row>
    <row r="13" spans="1:7" x14ac:dyDescent="0.25">
      <c r="A13" s="4"/>
      <c r="B13" s="4" t="s">
        <v>21</v>
      </c>
      <c r="C13" s="4">
        <v>30</v>
      </c>
      <c r="D13" s="4"/>
      <c r="E13" s="4" t="s">
        <v>8</v>
      </c>
      <c r="F13" s="4" t="s">
        <v>26</v>
      </c>
    </row>
    <row r="14" spans="1:7" x14ac:dyDescent="0.25">
      <c r="A14" s="4"/>
      <c r="B14" s="4" t="s">
        <v>22</v>
      </c>
      <c r="C14" s="4">
        <v>70</v>
      </c>
      <c r="D14" s="4"/>
      <c r="E14" s="4" t="s">
        <v>15</v>
      </c>
      <c r="F14" s="4" t="s">
        <v>16</v>
      </c>
    </row>
    <row r="15" spans="1:7" x14ac:dyDescent="0.25">
      <c r="A15" s="4"/>
      <c r="B15" s="4"/>
      <c r="C15" s="4"/>
      <c r="D15" s="4"/>
      <c r="E15" s="4" t="s">
        <v>17</v>
      </c>
      <c r="F15" s="4" t="s">
        <v>28</v>
      </c>
    </row>
    <row r="16" spans="1:7" x14ac:dyDescent="0.25">
      <c r="A16" s="4"/>
      <c r="B16" s="4"/>
      <c r="C16" s="4"/>
      <c r="D16" s="4"/>
      <c r="E16" s="4"/>
      <c r="F16" s="4"/>
    </row>
    <row r="17" spans="1:6" x14ac:dyDescent="0.25">
      <c r="A17" s="2" t="s">
        <v>1</v>
      </c>
      <c r="B17" s="2" t="s">
        <v>6</v>
      </c>
      <c r="C17" s="2">
        <v>15</v>
      </c>
      <c r="D17" s="2" t="s">
        <v>31</v>
      </c>
      <c r="E17" s="2" t="s">
        <v>33</v>
      </c>
      <c r="F17" s="2" t="s">
        <v>32</v>
      </c>
    </row>
    <row r="18" spans="1:6" x14ac:dyDescent="0.25">
      <c r="A18" s="2"/>
      <c r="B18" s="2" t="s">
        <v>21</v>
      </c>
      <c r="C18" s="2">
        <v>30</v>
      </c>
      <c r="D18" s="2"/>
      <c r="E18" s="2"/>
      <c r="F18" s="2"/>
    </row>
    <row r="19" spans="1:6" x14ac:dyDescent="0.25">
      <c r="A19" s="2"/>
      <c r="B19" s="2" t="s">
        <v>22</v>
      </c>
      <c r="C19" s="2">
        <v>70</v>
      </c>
      <c r="D19" s="2"/>
      <c r="E19" s="2"/>
      <c r="F19" s="2"/>
    </row>
    <row r="20" spans="1:6" x14ac:dyDescent="0.25">
      <c r="A20" s="2"/>
      <c r="B20" s="2" t="s">
        <v>29</v>
      </c>
      <c r="C20" s="2">
        <v>110</v>
      </c>
      <c r="D20" s="2"/>
      <c r="E20" s="2"/>
      <c r="F20" s="2"/>
    </row>
    <row r="21" spans="1:6" x14ac:dyDescent="0.25">
      <c r="A21" s="2"/>
      <c r="B21" s="2" t="s">
        <v>30</v>
      </c>
      <c r="C21" s="2">
        <v>127</v>
      </c>
      <c r="D21" s="2"/>
      <c r="E21" s="2"/>
      <c r="F21" s="2"/>
    </row>
    <row r="22" spans="1:6" x14ac:dyDescent="0.25">
      <c r="A22" s="2"/>
      <c r="B22" s="2"/>
      <c r="C22" s="2"/>
      <c r="D22" s="2"/>
      <c r="E22" s="2"/>
      <c r="F22" s="2"/>
    </row>
    <row r="23" spans="1:6" x14ac:dyDescent="0.25">
      <c r="A23" s="4" t="s">
        <v>1</v>
      </c>
      <c r="B23" s="4" t="s">
        <v>38</v>
      </c>
      <c r="C23" s="4">
        <v>15</v>
      </c>
      <c r="D23" s="4" t="s">
        <v>7</v>
      </c>
      <c r="E23" s="4"/>
      <c r="F23" s="4" t="s">
        <v>43</v>
      </c>
    </row>
    <row r="24" spans="1:6" x14ac:dyDescent="0.25">
      <c r="A24" s="4"/>
      <c r="B24" s="4" t="s">
        <v>39</v>
      </c>
      <c r="C24" s="4">
        <v>30</v>
      </c>
      <c r="D24" s="4" t="s">
        <v>24</v>
      </c>
      <c r="E24" s="4"/>
      <c r="F24" s="4"/>
    </row>
    <row r="25" spans="1:6" x14ac:dyDescent="0.25">
      <c r="A25" s="4"/>
      <c r="B25" s="4" t="s">
        <v>40</v>
      </c>
      <c r="C25" s="4">
        <v>70</v>
      </c>
      <c r="D25" s="4"/>
      <c r="E25" s="4"/>
      <c r="F25" s="4"/>
    </row>
    <row r="26" spans="1:6" x14ac:dyDescent="0.25">
      <c r="A26" s="4"/>
      <c r="B26" s="4" t="s">
        <v>41</v>
      </c>
      <c r="C26" s="4">
        <v>110</v>
      </c>
      <c r="D26" s="4"/>
      <c r="E26" s="4"/>
      <c r="F26" s="4"/>
    </row>
    <row r="27" spans="1:6" x14ac:dyDescent="0.25">
      <c r="A27" s="4"/>
      <c r="B27" s="4" t="s">
        <v>42</v>
      </c>
      <c r="C27" s="4">
        <v>127</v>
      </c>
      <c r="D27" s="4"/>
      <c r="E27" s="4"/>
      <c r="F27" s="4"/>
    </row>
    <row r="28" spans="1:6" x14ac:dyDescent="0.25">
      <c r="A28" s="4"/>
      <c r="B28" s="4"/>
      <c r="C28" s="4"/>
      <c r="D28" s="4"/>
      <c r="E28" s="4"/>
      <c r="F28" s="4"/>
    </row>
    <row r="29" spans="1:6" x14ac:dyDescent="0.25">
      <c r="A29" s="5" t="s">
        <v>34</v>
      </c>
      <c r="B29" s="5" t="s">
        <v>35</v>
      </c>
      <c r="C29" s="5">
        <v>15</v>
      </c>
      <c r="D29" s="5" t="s">
        <v>36</v>
      </c>
      <c r="E29" s="5" t="s">
        <v>19</v>
      </c>
      <c r="F29" s="5" t="s">
        <v>20</v>
      </c>
    </row>
    <row r="30" spans="1:6" x14ac:dyDescent="0.25">
      <c r="A30" s="5"/>
      <c r="B30" s="5"/>
      <c r="C30" s="5"/>
      <c r="D30" s="5"/>
      <c r="E30" s="5"/>
      <c r="F30" s="5"/>
    </row>
    <row r="31" spans="1:6" x14ac:dyDescent="0.25">
      <c r="A31" s="4" t="s">
        <v>37</v>
      </c>
      <c r="B31" s="4" t="s">
        <v>6</v>
      </c>
      <c r="C31" s="4">
        <v>15</v>
      </c>
      <c r="D31" s="4" t="s">
        <v>36</v>
      </c>
      <c r="E31" s="4" t="s">
        <v>19</v>
      </c>
      <c r="F31" s="4" t="s">
        <v>44</v>
      </c>
    </row>
    <row r="32" spans="1:6" x14ac:dyDescent="0.25">
      <c r="A32" s="4"/>
      <c r="B32" s="4" t="s">
        <v>21</v>
      </c>
      <c r="C32" s="4">
        <v>30</v>
      </c>
      <c r="D32" s="4"/>
      <c r="E32" s="4" t="s">
        <v>8</v>
      </c>
      <c r="F32" s="4" t="s">
        <v>45</v>
      </c>
    </row>
    <row r="33" spans="1:6" x14ac:dyDescent="0.25">
      <c r="A33" s="4"/>
      <c r="B33" s="4" t="s">
        <v>22</v>
      </c>
      <c r="C33" s="4">
        <v>70</v>
      </c>
      <c r="D33" s="4"/>
      <c r="E33" s="4" t="s">
        <v>46</v>
      </c>
      <c r="F33" s="4"/>
    </row>
    <row r="34" spans="1:6" x14ac:dyDescent="0.25">
      <c r="A34" s="4"/>
      <c r="B34" s="4" t="s">
        <v>29</v>
      </c>
      <c r="C34" s="4">
        <v>110</v>
      </c>
      <c r="D34" s="4"/>
      <c r="E34" s="4"/>
      <c r="F34" s="4"/>
    </row>
    <row r="35" spans="1:6" x14ac:dyDescent="0.25">
      <c r="A35" s="4"/>
      <c r="B35" s="4" t="s">
        <v>30</v>
      </c>
      <c r="C35" s="4">
        <v>127</v>
      </c>
      <c r="D35" s="4"/>
      <c r="E35" s="4"/>
      <c r="F35" s="4"/>
    </row>
    <row r="36" spans="1:6" x14ac:dyDescent="0.25">
      <c r="A36" s="4"/>
      <c r="B36" s="4"/>
      <c r="C36" s="4"/>
      <c r="D36" s="4"/>
      <c r="E36" s="4"/>
      <c r="F36" s="4"/>
    </row>
    <row r="37" spans="1:6" x14ac:dyDescent="0.25">
      <c r="A37" s="4"/>
      <c r="B37" s="4"/>
      <c r="C37" s="4"/>
      <c r="D37" s="4"/>
      <c r="E37" s="4"/>
      <c r="F37" s="4"/>
    </row>
    <row r="38" spans="1:6" x14ac:dyDescent="0.25">
      <c r="A38" s="4"/>
      <c r="B38" s="4"/>
      <c r="C38" s="4"/>
      <c r="D38" s="4"/>
      <c r="E38" s="4"/>
      <c r="F38" s="4"/>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E3881-63C1-4D56-B87B-0C1CFEED7811}">
  <dimension ref="A1:AK33"/>
  <sheetViews>
    <sheetView tabSelected="1" zoomScale="70" zoomScaleNormal="70" workbookViewId="0">
      <pane xSplit="7" ySplit="2" topLeftCell="J9" activePane="bottomRight" state="frozen"/>
      <selection pane="topRight" activeCell="H1" sqref="H1"/>
      <selection pane="bottomLeft" activeCell="A3" sqref="A3"/>
      <selection pane="bottomRight" activeCell="M21" sqref="M21"/>
    </sheetView>
  </sheetViews>
  <sheetFormatPr defaultRowHeight="15" x14ac:dyDescent="0.25"/>
  <cols>
    <col min="1" max="3" width="3.7109375" bestFit="1" customWidth="1"/>
    <col min="4" max="4" width="5.5703125" bestFit="1" customWidth="1"/>
    <col min="5" max="5" width="10.28515625" bestFit="1" customWidth="1"/>
    <col min="6" max="6" width="3.7109375" bestFit="1" customWidth="1"/>
    <col min="7" max="7" width="17.42578125" bestFit="1" customWidth="1"/>
    <col min="8" max="8" width="24.42578125" bestFit="1" customWidth="1"/>
    <col min="9" max="9" width="11.42578125" bestFit="1" customWidth="1"/>
    <col min="10" max="10" width="35.85546875" bestFit="1" customWidth="1"/>
    <col min="11" max="11" width="4.42578125" customWidth="1"/>
  </cols>
  <sheetData>
    <row r="1" spans="1:37" ht="21" x14ac:dyDescent="0.35">
      <c r="B1" s="28" t="s">
        <v>52</v>
      </c>
      <c r="C1" s="28"/>
      <c r="D1" s="28"/>
      <c r="E1" s="28"/>
      <c r="F1" s="28"/>
      <c r="G1" s="28"/>
      <c r="H1" s="28"/>
      <c r="I1" s="6"/>
      <c r="J1" s="6"/>
      <c r="K1" s="6"/>
      <c r="L1" s="6"/>
      <c r="M1" s="6"/>
      <c r="N1" s="6"/>
      <c r="O1" s="24" t="s">
        <v>62</v>
      </c>
      <c r="P1" s="24"/>
      <c r="Q1" s="24"/>
      <c r="R1" s="24"/>
      <c r="S1" s="24"/>
      <c r="T1" s="24"/>
      <c r="U1" s="24"/>
      <c r="V1" s="24" t="s">
        <v>63</v>
      </c>
      <c r="W1" s="24"/>
      <c r="X1" s="24"/>
      <c r="Y1" s="24"/>
      <c r="Z1" s="24"/>
      <c r="AA1" s="24"/>
      <c r="AB1" s="9"/>
      <c r="AC1" s="9"/>
      <c r="AF1" s="24" t="s">
        <v>99</v>
      </c>
      <c r="AG1" s="24"/>
      <c r="AH1" s="24"/>
      <c r="AI1" s="24"/>
      <c r="AJ1" s="24"/>
      <c r="AK1" s="24"/>
    </row>
    <row r="2" spans="1:37" ht="119.25" customHeight="1" x14ac:dyDescent="0.25">
      <c r="A2" s="8" t="s">
        <v>54</v>
      </c>
      <c r="B2" s="8" t="s">
        <v>50</v>
      </c>
      <c r="C2" s="8" t="s">
        <v>51</v>
      </c>
      <c r="D2" s="8" t="s">
        <v>47</v>
      </c>
      <c r="E2" s="8" t="s">
        <v>3</v>
      </c>
      <c r="F2" s="8" t="s">
        <v>48</v>
      </c>
      <c r="G2" s="8" t="s">
        <v>5</v>
      </c>
      <c r="H2" s="8" t="s">
        <v>49</v>
      </c>
      <c r="I2" s="8" t="s">
        <v>53</v>
      </c>
      <c r="J2" s="8" t="s">
        <v>73</v>
      </c>
      <c r="K2" s="12" t="s">
        <v>92</v>
      </c>
      <c r="L2" s="15" t="s">
        <v>94</v>
      </c>
      <c r="M2" s="15" t="s">
        <v>95</v>
      </c>
      <c r="O2" s="8" t="s">
        <v>56</v>
      </c>
      <c r="P2" s="8" t="s">
        <v>57</v>
      </c>
      <c r="Q2" s="8" t="s">
        <v>58</v>
      </c>
      <c r="R2" s="8" t="s">
        <v>79</v>
      </c>
      <c r="S2" s="8" t="s">
        <v>59</v>
      </c>
      <c r="T2" s="8" t="s">
        <v>60</v>
      </c>
      <c r="U2" s="8" t="s">
        <v>61</v>
      </c>
      <c r="V2" s="8" t="s">
        <v>71</v>
      </c>
      <c r="W2" s="8" t="s">
        <v>68</v>
      </c>
      <c r="X2" s="8" t="s">
        <v>65</v>
      </c>
      <c r="Y2" s="8" t="s">
        <v>64</v>
      </c>
      <c r="Z2" s="8" t="s">
        <v>66</v>
      </c>
      <c r="AA2" s="8" t="s">
        <v>67</v>
      </c>
      <c r="AB2" s="8" t="s">
        <v>90</v>
      </c>
      <c r="AC2" s="8" t="s">
        <v>96</v>
      </c>
      <c r="AD2" s="8"/>
    </row>
    <row r="3" spans="1:37" ht="15" customHeight="1" x14ac:dyDescent="0.25">
      <c r="A3" s="25" t="s">
        <v>55</v>
      </c>
      <c r="B3" s="2">
        <v>1</v>
      </c>
      <c r="C3" s="2">
        <v>1</v>
      </c>
      <c r="D3" s="2" t="s">
        <v>1</v>
      </c>
      <c r="E3" s="2" t="s">
        <v>72</v>
      </c>
      <c r="F3" s="2" t="s">
        <v>81</v>
      </c>
      <c r="G3" s="2" t="s">
        <v>80</v>
      </c>
      <c r="H3" s="2" t="s">
        <v>57</v>
      </c>
      <c r="I3" s="2" t="s">
        <v>74</v>
      </c>
      <c r="J3" s="2" t="str">
        <f>_xlfn.CONCAT(B3,"_",C3,"_",E3,"_",F3,"_",G3)</f>
        <v>1_1_Mandl6_GA_Initial_solutions</v>
      </c>
      <c r="K3" s="14" t="str">
        <f>_xlfn.CONCAT("'",J3,"', #",ROW(J3)+8)</f>
        <v>'1_1_Mandl6_GA_Initial_solutions', #11</v>
      </c>
      <c r="L3" s="13" t="b">
        <v>1</v>
      </c>
      <c r="M3" s="13"/>
      <c r="N3" s="13"/>
      <c r="O3" s="2" t="b">
        <v>1</v>
      </c>
      <c r="P3" s="10" t="b">
        <v>0</v>
      </c>
      <c r="Q3" s="2" t="b">
        <v>0</v>
      </c>
      <c r="R3" s="2" t="b">
        <v>0</v>
      </c>
      <c r="S3" s="2" t="s">
        <v>75</v>
      </c>
      <c r="T3" s="2" t="s">
        <v>76</v>
      </c>
      <c r="U3" s="11" t="s">
        <v>77</v>
      </c>
      <c r="V3" s="2">
        <v>20</v>
      </c>
      <c r="W3" s="2" t="s">
        <v>78</v>
      </c>
      <c r="X3" s="2">
        <v>400</v>
      </c>
      <c r="Y3" s="2">
        <v>200</v>
      </c>
      <c r="Z3" s="2">
        <v>0.6</v>
      </c>
      <c r="AA3" s="2">
        <v>1</v>
      </c>
      <c r="AB3" s="2"/>
      <c r="AC3" s="2"/>
      <c r="AD3" s="2"/>
      <c r="AF3" t="s">
        <v>100</v>
      </c>
      <c r="AK3" s="16"/>
    </row>
    <row r="4" spans="1:37" x14ac:dyDescent="0.25">
      <c r="A4" s="26"/>
      <c r="B4" s="2">
        <v>1</v>
      </c>
      <c r="C4" s="2">
        <v>2</v>
      </c>
      <c r="D4" s="2" t="s">
        <v>1</v>
      </c>
      <c r="E4" s="2" t="s">
        <v>21</v>
      </c>
      <c r="F4" s="2" t="s">
        <v>81</v>
      </c>
      <c r="G4" s="2" t="s">
        <v>80</v>
      </c>
      <c r="H4" s="2" t="s">
        <v>57</v>
      </c>
      <c r="I4" s="2" t="s">
        <v>74</v>
      </c>
      <c r="J4" s="2" t="str">
        <f t="shared" ref="J4:J7" si="0">_xlfn.CONCAT(B4,"_",C4,"_",E4,"_",F4,"_",G4)</f>
        <v>1_2_Mumford0_GA_Initial_solutions</v>
      </c>
      <c r="K4" s="14" t="str">
        <f t="shared" ref="K4:K24" si="1">_xlfn.CONCAT("'",J4,"', #",ROW(J4)+8)</f>
        <v>'1_2_Mumford0_GA_Initial_solutions', #12</v>
      </c>
      <c r="L4" s="13" t="b">
        <v>1</v>
      </c>
      <c r="M4" s="13"/>
      <c r="N4" s="13"/>
      <c r="O4" s="2" t="b">
        <v>1</v>
      </c>
      <c r="P4" s="10" t="b">
        <v>0</v>
      </c>
      <c r="Q4" s="2" t="b">
        <v>0</v>
      </c>
      <c r="R4" s="2" t="b">
        <v>0</v>
      </c>
      <c r="S4" s="2" t="s">
        <v>75</v>
      </c>
      <c r="T4" s="2" t="s">
        <v>76</v>
      </c>
      <c r="U4" s="2" t="s">
        <v>77</v>
      </c>
      <c r="V4" s="2">
        <v>20</v>
      </c>
      <c r="W4" s="2" t="s">
        <v>78</v>
      </c>
      <c r="X4" s="2">
        <v>400</v>
      </c>
      <c r="Y4" s="2">
        <v>200</v>
      </c>
      <c r="Z4" s="2">
        <v>0.6</v>
      </c>
      <c r="AA4" s="2">
        <v>1</v>
      </c>
      <c r="AB4" s="2"/>
      <c r="AC4" s="2"/>
      <c r="AD4" s="2"/>
      <c r="AF4" t="s">
        <v>100</v>
      </c>
    </row>
    <row r="5" spans="1:37" x14ac:dyDescent="0.25">
      <c r="A5" s="26"/>
      <c r="B5" s="2">
        <v>1</v>
      </c>
      <c r="C5" s="2">
        <v>3</v>
      </c>
      <c r="D5" s="2" t="s">
        <v>1</v>
      </c>
      <c r="E5" s="2" t="s">
        <v>22</v>
      </c>
      <c r="F5" s="2" t="s">
        <v>81</v>
      </c>
      <c r="G5" s="2" t="s">
        <v>80</v>
      </c>
      <c r="H5" s="2" t="s">
        <v>57</v>
      </c>
      <c r="I5" s="2" t="s">
        <v>74</v>
      </c>
      <c r="J5" s="2" t="str">
        <f t="shared" si="0"/>
        <v>1_3_Mumford1_GA_Initial_solutions</v>
      </c>
      <c r="K5" s="14" t="str">
        <f t="shared" si="1"/>
        <v>'1_3_Mumford1_GA_Initial_solutions', #13</v>
      </c>
      <c r="L5" s="13" t="b">
        <v>1</v>
      </c>
      <c r="M5" s="13"/>
      <c r="N5" s="13"/>
      <c r="O5" s="2" t="b">
        <v>1</v>
      </c>
      <c r="P5" s="10" t="b">
        <v>0</v>
      </c>
      <c r="Q5" s="2" t="b">
        <v>0</v>
      </c>
      <c r="R5" s="2" t="b">
        <v>0</v>
      </c>
      <c r="S5" s="2" t="s">
        <v>75</v>
      </c>
      <c r="T5" s="2" t="s">
        <v>76</v>
      </c>
      <c r="U5" s="2" t="s">
        <v>77</v>
      </c>
      <c r="V5" s="2">
        <v>20</v>
      </c>
      <c r="W5" s="2" t="s">
        <v>78</v>
      </c>
      <c r="X5" s="2">
        <v>400</v>
      </c>
      <c r="Y5" s="2">
        <v>200</v>
      </c>
      <c r="Z5" s="2">
        <v>0.6</v>
      </c>
      <c r="AA5" s="2">
        <v>1</v>
      </c>
      <c r="AB5" s="2"/>
      <c r="AC5" s="2"/>
      <c r="AD5" s="2"/>
      <c r="AF5" t="s">
        <v>100</v>
      </c>
    </row>
    <row r="6" spans="1:37" x14ac:dyDescent="0.25">
      <c r="A6" s="26"/>
      <c r="B6" s="2">
        <v>2</v>
      </c>
      <c r="C6" s="2">
        <v>1</v>
      </c>
      <c r="D6" s="2" t="s">
        <v>1</v>
      </c>
      <c r="E6" s="2" t="s">
        <v>72</v>
      </c>
      <c r="F6" s="2" t="s">
        <v>81</v>
      </c>
      <c r="G6" s="2" t="s">
        <v>11</v>
      </c>
      <c r="H6" s="2" t="s">
        <v>60</v>
      </c>
      <c r="I6" s="2" t="s">
        <v>88</v>
      </c>
      <c r="J6" s="2" t="str">
        <f t="shared" si="0"/>
        <v>2_1_Mandl6_GA_Crossover</v>
      </c>
      <c r="K6" s="14" t="str">
        <f t="shared" si="1"/>
        <v>'2_1_Mandl6_GA_Crossover', #14</v>
      </c>
      <c r="L6" s="13" t="b">
        <v>1</v>
      </c>
      <c r="N6" s="13"/>
      <c r="O6" s="2" t="b">
        <v>1</v>
      </c>
      <c r="P6" s="2" t="b">
        <v>0</v>
      </c>
      <c r="Q6" s="2" t="b">
        <v>0</v>
      </c>
      <c r="R6" s="2" t="b">
        <v>0</v>
      </c>
      <c r="S6" s="2" t="s">
        <v>75</v>
      </c>
      <c r="T6" s="10" t="s">
        <v>76</v>
      </c>
      <c r="U6" s="2" t="s">
        <v>77</v>
      </c>
      <c r="V6" s="2">
        <v>20</v>
      </c>
      <c r="W6" s="2" t="s">
        <v>78</v>
      </c>
      <c r="X6" s="2">
        <v>400</v>
      </c>
      <c r="Y6" s="2">
        <v>200</v>
      </c>
      <c r="Z6" s="2">
        <v>0.6</v>
      </c>
      <c r="AA6" s="2">
        <v>1</v>
      </c>
      <c r="AB6" s="2"/>
      <c r="AC6" s="2"/>
      <c r="AD6" s="2"/>
      <c r="AF6" t="s">
        <v>206</v>
      </c>
    </row>
    <row r="7" spans="1:37" x14ac:dyDescent="0.25">
      <c r="A7" s="26"/>
      <c r="B7" s="2">
        <v>2</v>
      </c>
      <c r="C7" s="2">
        <v>2</v>
      </c>
      <c r="D7" s="2" t="s">
        <v>1</v>
      </c>
      <c r="E7" s="2" t="s">
        <v>21</v>
      </c>
      <c r="F7" s="2" t="s">
        <v>81</v>
      </c>
      <c r="G7" s="2" t="s">
        <v>11</v>
      </c>
      <c r="H7" s="2" t="s">
        <v>60</v>
      </c>
      <c r="I7" s="2" t="s">
        <v>88</v>
      </c>
      <c r="J7" s="2" t="str">
        <f t="shared" si="0"/>
        <v>2_2_Mumford0_GA_Crossover</v>
      </c>
      <c r="K7" s="14" t="str">
        <f t="shared" si="1"/>
        <v>'2_2_Mumford0_GA_Crossover', #15</v>
      </c>
      <c r="L7" t="b">
        <v>1</v>
      </c>
      <c r="N7" s="13"/>
      <c r="O7" s="2" t="b">
        <v>1</v>
      </c>
      <c r="P7" s="2" t="b">
        <v>0</v>
      </c>
      <c r="Q7" s="2" t="b">
        <v>0</v>
      </c>
      <c r="R7" s="2" t="b">
        <v>0</v>
      </c>
      <c r="S7" s="2" t="s">
        <v>75</v>
      </c>
      <c r="T7" s="10" t="s">
        <v>76</v>
      </c>
      <c r="U7" s="2" t="s">
        <v>77</v>
      </c>
      <c r="V7" s="2">
        <v>20</v>
      </c>
      <c r="W7" s="2" t="s">
        <v>78</v>
      </c>
      <c r="X7" s="2">
        <v>400</v>
      </c>
      <c r="Y7" s="2">
        <v>200</v>
      </c>
      <c r="Z7" s="2">
        <v>0.6</v>
      </c>
      <c r="AA7" s="2">
        <v>1</v>
      </c>
      <c r="AB7" s="2"/>
      <c r="AC7" s="2"/>
      <c r="AD7" s="2"/>
      <c r="AF7" t="s">
        <v>206</v>
      </c>
    </row>
    <row r="8" spans="1:37" x14ac:dyDescent="0.25">
      <c r="A8" s="26"/>
      <c r="B8" s="2">
        <v>2</v>
      </c>
      <c r="C8" s="2">
        <v>3</v>
      </c>
      <c r="D8" s="2" t="s">
        <v>1</v>
      </c>
      <c r="E8" s="2" t="s">
        <v>22</v>
      </c>
      <c r="F8" s="2" t="s">
        <v>81</v>
      </c>
      <c r="G8" s="2" t="s">
        <v>11</v>
      </c>
      <c r="H8" s="2" t="s">
        <v>60</v>
      </c>
      <c r="I8" s="2" t="s">
        <v>88</v>
      </c>
      <c r="J8" s="2" t="str">
        <f>_xlfn.CONCAT(B8,"_",C8,"_",E8,"_",F8,"_",G8)</f>
        <v>2_3_Mumford1_GA_Crossover</v>
      </c>
      <c r="K8" s="14" t="str">
        <f t="shared" si="1"/>
        <v>'2_3_Mumford1_GA_Crossover', #16</v>
      </c>
      <c r="L8" s="13" t="b">
        <v>1</v>
      </c>
      <c r="N8" s="13"/>
      <c r="O8" s="2" t="b">
        <v>1</v>
      </c>
      <c r="P8" s="2" t="b">
        <v>0</v>
      </c>
      <c r="Q8" s="2" t="b">
        <v>0</v>
      </c>
      <c r="R8" s="2" t="b">
        <v>0</v>
      </c>
      <c r="S8" s="2" t="s">
        <v>75</v>
      </c>
      <c r="T8" s="10" t="s">
        <v>76</v>
      </c>
      <c r="U8" s="2" t="s">
        <v>77</v>
      </c>
      <c r="V8" s="2">
        <v>20</v>
      </c>
      <c r="W8" s="2" t="s">
        <v>78</v>
      </c>
      <c r="X8" s="2">
        <v>400</v>
      </c>
      <c r="Y8" s="2">
        <v>200</v>
      </c>
      <c r="Z8" s="2">
        <v>0.6</v>
      </c>
      <c r="AA8" s="2">
        <v>1</v>
      </c>
      <c r="AB8" s="2"/>
      <c r="AC8" s="2"/>
      <c r="AD8" s="2"/>
      <c r="AF8" t="s">
        <v>206</v>
      </c>
    </row>
    <row r="9" spans="1:37" x14ac:dyDescent="0.25">
      <c r="A9" s="26"/>
      <c r="B9" s="2">
        <v>3</v>
      </c>
      <c r="C9" s="2">
        <v>1</v>
      </c>
      <c r="D9" s="2" t="s">
        <v>1</v>
      </c>
      <c r="E9" s="2" t="s">
        <v>72</v>
      </c>
      <c r="F9" s="2" t="s">
        <v>81</v>
      </c>
      <c r="G9" s="2" t="s">
        <v>82</v>
      </c>
      <c r="H9" s="2" t="s">
        <v>83</v>
      </c>
      <c r="I9" s="2" t="s">
        <v>88</v>
      </c>
      <c r="J9" s="2" t="str">
        <f t="shared" ref="J9:J24" si="2">_xlfn.CONCAT(B9,"_",C9,"_",E9,"_",F9,"_",G9)</f>
        <v>3_1_Mandl6_GA_Mutations</v>
      </c>
      <c r="K9" s="14" t="str">
        <f t="shared" si="1"/>
        <v>'3_1_Mandl6_GA_Mutations', #17</v>
      </c>
      <c r="L9" s="13" t="b">
        <v>1</v>
      </c>
      <c r="N9" s="13"/>
      <c r="O9" s="2" t="b">
        <v>1</v>
      </c>
      <c r="P9" s="2" t="b">
        <v>0</v>
      </c>
      <c r="Q9" s="2" t="b">
        <v>0</v>
      </c>
      <c r="R9" s="2" t="b">
        <v>0</v>
      </c>
      <c r="S9" s="2" t="s">
        <v>75</v>
      </c>
      <c r="T9" s="2" t="s">
        <v>76</v>
      </c>
      <c r="U9" s="10" t="s">
        <v>91</v>
      </c>
      <c r="V9" s="2">
        <v>20</v>
      </c>
      <c r="W9" s="2" t="s">
        <v>78</v>
      </c>
      <c r="X9" s="2">
        <v>200</v>
      </c>
      <c r="Y9" s="2">
        <v>200</v>
      </c>
      <c r="Z9" s="2">
        <v>0.6</v>
      </c>
      <c r="AA9" s="2">
        <v>1</v>
      </c>
      <c r="AB9" s="2"/>
      <c r="AC9" s="2"/>
      <c r="AD9" s="2"/>
      <c r="AF9" t="s">
        <v>82</v>
      </c>
    </row>
    <row r="10" spans="1:37" x14ac:dyDescent="0.25">
      <c r="A10" s="26"/>
      <c r="B10" s="2">
        <v>3</v>
      </c>
      <c r="C10" s="2">
        <v>2</v>
      </c>
      <c r="D10" s="2" t="s">
        <v>1</v>
      </c>
      <c r="E10" s="2" t="s">
        <v>21</v>
      </c>
      <c r="F10" s="2" t="s">
        <v>81</v>
      </c>
      <c r="G10" s="2" t="s">
        <v>82</v>
      </c>
      <c r="H10" s="2" t="s">
        <v>83</v>
      </c>
      <c r="I10" s="2" t="s">
        <v>88</v>
      </c>
      <c r="J10" s="2" t="str">
        <f t="shared" si="2"/>
        <v>3_2_Mumford0_GA_Mutations</v>
      </c>
      <c r="K10" s="14" t="str">
        <f t="shared" si="1"/>
        <v>'3_2_Mumford0_GA_Mutations', #18</v>
      </c>
      <c r="L10" s="13" t="b">
        <v>1</v>
      </c>
      <c r="M10" s="13"/>
      <c r="N10" s="13"/>
      <c r="O10" s="2" t="b">
        <v>1</v>
      </c>
      <c r="P10" s="2" t="b">
        <v>0</v>
      </c>
      <c r="Q10" s="2" t="b">
        <v>0</v>
      </c>
      <c r="R10" s="2" t="b">
        <v>0</v>
      </c>
      <c r="S10" s="2" t="s">
        <v>75</v>
      </c>
      <c r="T10" s="2" t="s">
        <v>76</v>
      </c>
      <c r="U10" s="10" t="s">
        <v>91</v>
      </c>
      <c r="V10" s="2">
        <v>20</v>
      </c>
      <c r="W10" s="2" t="s">
        <v>78</v>
      </c>
      <c r="X10" s="2">
        <v>200</v>
      </c>
      <c r="Y10" s="2">
        <v>200</v>
      </c>
      <c r="Z10" s="2">
        <v>0.6</v>
      </c>
      <c r="AA10" s="2">
        <v>1</v>
      </c>
      <c r="AB10" s="2"/>
      <c r="AC10" s="2"/>
      <c r="AD10" s="2"/>
      <c r="AF10" t="s">
        <v>82</v>
      </c>
    </row>
    <row r="11" spans="1:37" x14ac:dyDescent="0.25">
      <c r="A11" s="26"/>
      <c r="B11" s="2">
        <v>3</v>
      </c>
      <c r="C11" s="2">
        <v>3</v>
      </c>
      <c r="D11" s="2" t="s">
        <v>1</v>
      </c>
      <c r="E11" s="2" t="s">
        <v>22</v>
      </c>
      <c r="F11" s="2" t="s">
        <v>81</v>
      </c>
      <c r="G11" s="2" t="s">
        <v>82</v>
      </c>
      <c r="H11" s="2" t="s">
        <v>83</v>
      </c>
      <c r="I11" s="2" t="s">
        <v>88</v>
      </c>
      <c r="J11" s="2" t="str">
        <f t="shared" si="2"/>
        <v>3_3_Mumford1_GA_Mutations</v>
      </c>
      <c r="K11" s="14" t="str">
        <f t="shared" si="1"/>
        <v>'3_3_Mumford1_GA_Mutations', #19</v>
      </c>
      <c r="L11" s="13" t="b">
        <v>1</v>
      </c>
      <c r="N11" s="13"/>
      <c r="O11" s="2" t="b">
        <v>1</v>
      </c>
      <c r="P11" s="2" t="b">
        <v>0</v>
      </c>
      <c r="Q11" s="2" t="b">
        <v>0</v>
      </c>
      <c r="R11" s="2" t="b">
        <v>0</v>
      </c>
      <c r="S11" s="2" t="s">
        <v>75</v>
      </c>
      <c r="T11" s="2" t="s">
        <v>76</v>
      </c>
      <c r="U11" s="10" t="s">
        <v>91</v>
      </c>
      <c r="V11" s="2">
        <v>20</v>
      </c>
      <c r="W11" s="2" t="s">
        <v>78</v>
      </c>
      <c r="X11" s="2">
        <v>200</v>
      </c>
      <c r="Y11" s="2">
        <v>200</v>
      </c>
      <c r="Z11" s="2">
        <v>0.6</v>
      </c>
      <c r="AA11" s="2">
        <v>1</v>
      </c>
      <c r="AB11" s="2"/>
      <c r="AC11" s="2"/>
      <c r="AD11" s="2"/>
      <c r="AF11" t="s">
        <v>82</v>
      </c>
    </row>
    <row r="12" spans="1:37" x14ac:dyDescent="0.25">
      <c r="A12" s="26"/>
      <c r="B12" s="2">
        <v>4</v>
      </c>
      <c r="C12" s="2">
        <v>1</v>
      </c>
      <c r="D12" s="2" t="s">
        <v>1</v>
      </c>
      <c r="E12" s="2" t="s">
        <v>72</v>
      </c>
      <c r="F12" s="2" t="s">
        <v>81</v>
      </c>
      <c r="G12" s="2" t="s">
        <v>86</v>
      </c>
      <c r="H12" s="2" t="s">
        <v>84</v>
      </c>
      <c r="I12" s="2" t="s">
        <v>74</v>
      </c>
      <c r="J12" s="2" t="str">
        <f t="shared" si="2"/>
        <v>4_1_Mandl6_GA_Update_mut_ratio</v>
      </c>
      <c r="K12" s="14" t="str">
        <f t="shared" si="1"/>
        <v>'4_1_Mandl6_GA_Update_mut_ratio', #20</v>
      </c>
      <c r="L12" s="13" t="b">
        <v>1</v>
      </c>
      <c r="N12" s="13"/>
      <c r="O12" s="2" t="b">
        <v>1</v>
      </c>
      <c r="P12" s="2" t="b">
        <v>0</v>
      </c>
      <c r="Q12" s="2" t="b">
        <v>0</v>
      </c>
      <c r="R12" s="10" t="b">
        <v>0</v>
      </c>
      <c r="S12" s="2" t="s">
        <v>75</v>
      </c>
      <c r="T12" s="2" t="s">
        <v>76</v>
      </c>
      <c r="U12" s="2" t="s">
        <v>77</v>
      </c>
      <c r="V12" s="2">
        <v>20</v>
      </c>
      <c r="W12" s="2" t="s">
        <v>78</v>
      </c>
      <c r="X12" s="2">
        <v>200</v>
      </c>
      <c r="Y12" s="2">
        <v>200</v>
      </c>
      <c r="Z12" s="2">
        <v>0.6</v>
      </c>
      <c r="AA12" s="2">
        <v>1</v>
      </c>
      <c r="AB12" s="2">
        <v>0.1</v>
      </c>
      <c r="AC12" s="2"/>
      <c r="AD12" s="2"/>
      <c r="AF12" t="s">
        <v>198</v>
      </c>
    </row>
    <row r="13" spans="1:37" x14ac:dyDescent="0.25">
      <c r="A13" s="26"/>
      <c r="B13" s="2">
        <v>4</v>
      </c>
      <c r="C13" s="2">
        <v>2</v>
      </c>
      <c r="D13" s="2" t="s">
        <v>1</v>
      </c>
      <c r="E13" s="2" t="s">
        <v>21</v>
      </c>
      <c r="F13" s="2" t="s">
        <v>81</v>
      </c>
      <c r="G13" s="2" t="s">
        <v>86</v>
      </c>
      <c r="H13" s="2" t="s">
        <v>84</v>
      </c>
      <c r="I13" s="2" t="s">
        <v>74</v>
      </c>
      <c r="J13" s="2" t="str">
        <f t="shared" si="2"/>
        <v>4_2_Mumford0_GA_Update_mut_ratio</v>
      </c>
      <c r="K13" s="14" t="str">
        <f t="shared" si="1"/>
        <v>'4_2_Mumford0_GA_Update_mut_ratio', #21</v>
      </c>
      <c r="L13" s="13" t="b">
        <v>1</v>
      </c>
      <c r="N13" s="13"/>
      <c r="O13" s="2" t="b">
        <v>1</v>
      </c>
      <c r="P13" s="2" t="b">
        <v>0</v>
      </c>
      <c r="Q13" s="2" t="b">
        <v>0</v>
      </c>
      <c r="R13" s="10" t="b">
        <v>0</v>
      </c>
      <c r="S13" s="2" t="s">
        <v>75</v>
      </c>
      <c r="T13" s="2" t="s">
        <v>76</v>
      </c>
      <c r="U13" s="2" t="s">
        <v>77</v>
      </c>
      <c r="V13" s="2">
        <v>20</v>
      </c>
      <c r="W13" s="2" t="s">
        <v>78</v>
      </c>
      <c r="X13" s="2">
        <v>200</v>
      </c>
      <c r="Y13" s="2">
        <v>200</v>
      </c>
      <c r="Z13" s="2">
        <v>0.6</v>
      </c>
      <c r="AA13" s="2">
        <v>1</v>
      </c>
      <c r="AB13" s="2">
        <v>0.1</v>
      </c>
      <c r="AC13" s="2"/>
      <c r="AD13" s="2"/>
      <c r="AF13" t="s">
        <v>198</v>
      </c>
    </row>
    <row r="14" spans="1:37" x14ac:dyDescent="0.25">
      <c r="A14" s="26"/>
      <c r="B14" s="2">
        <v>4</v>
      </c>
      <c r="C14" s="2">
        <v>3</v>
      </c>
      <c r="D14" s="2" t="s">
        <v>1</v>
      </c>
      <c r="E14" s="2" t="s">
        <v>22</v>
      </c>
      <c r="F14" s="2" t="s">
        <v>81</v>
      </c>
      <c r="G14" s="2" t="s">
        <v>86</v>
      </c>
      <c r="H14" s="2" t="s">
        <v>84</v>
      </c>
      <c r="I14" s="2" t="s">
        <v>74</v>
      </c>
      <c r="J14" s="2" t="str">
        <f t="shared" si="2"/>
        <v>4_3_Mumford1_GA_Update_mut_ratio</v>
      </c>
      <c r="K14" s="14" t="str">
        <f t="shared" si="1"/>
        <v>'4_3_Mumford1_GA_Update_mut_ratio', #22</v>
      </c>
      <c r="L14" s="13" t="b">
        <v>1</v>
      </c>
      <c r="N14" s="13"/>
      <c r="O14" s="2" t="b">
        <v>1</v>
      </c>
      <c r="P14" s="2" t="b">
        <v>0</v>
      </c>
      <c r="Q14" s="2" t="b">
        <v>0</v>
      </c>
      <c r="R14" s="10" t="b">
        <v>0</v>
      </c>
      <c r="S14" s="2" t="s">
        <v>75</v>
      </c>
      <c r="T14" s="2" t="s">
        <v>76</v>
      </c>
      <c r="U14" s="2" t="s">
        <v>77</v>
      </c>
      <c r="V14" s="2">
        <v>20</v>
      </c>
      <c r="W14" s="2" t="s">
        <v>78</v>
      </c>
      <c r="X14" s="2">
        <v>200</v>
      </c>
      <c r="Y14" s="2">
        <v>200</v>
      </c>
      <c r="Z14" s="2">
        <v>0.6</v>
      </c>
      <c r="AA14" s="2">
        <v>1</v>
      </c>
      <c r="AB14" s="2">
        <v>0.1</v>
      </c>
      <c r="AC14" s="2"/>
      <c r="AD14" s="2"/>
      <c r="AF14" t="s">
        <v>198</v>
      </c>
    </row>
    <row r="15" spans="1:37" x14ac:dyDescent="0.25">
      <c r="A15" s="26"/>
      <c r="B15" s="2">
        <v>6</v>
      </c>
      <c r="C15" s="2">
        <v>1</v>
      </c>
      <c r="D15" s="2" t="s">
        <v>1</v>
      </c>
      <c r="E15" s="2" t="s">
        <v>72</v>
      </c>
      <c r="F15" s="2" t="s">
        <v>81</v>
      </c>
      <c r="G15" s="2" t="s">
        <v>96</v>
      </c>
      <c r="H15" s="2" t="s">
        <v>218</v>
      </c>
      <c r="I15" s="2" t="s">
        <v>74</v>
      </c>
      <c r="J15" s="2" t="str">
        <f>_xlfn.CONCAT(B15,"_",C15,"_",E15,"_",F15,"_",G15)</f>
        <v>6_1_Mandl6_GA_repair_func</v>
      </c>
      <c r="K15" s="14" t="str">
        <f t="shared" si="1"/>
        <v>'6_1_Mandl6_GA_repair_func', #23</v>
      </c>
      <c r="L15" s="13" t="s">
        <v>93</v>
      </c>
      <c r="M15" t="s">
        <v>207</v>
      </c>
      <c r="N15" s="13"/>
      <c r="O15" s="2" t="b">
        <v>0</v>
      </c>
      <c r="P15" s="2" t="b">
        <v>0</v>
      </c>
      <c r="Q15" s="2" t="b">
        <v>0</v>
      </c>
      <c r="R15" s="2" t="b">
        <v>0</v>
      </c>
      <c r="S15" s="2" t="s">
        <v>75</v>
      </c>
      <c r="T15" s="2" t="s">
        <v>76</v>
      </c>
      <c r="U15" s="2" t="s">
        <v>219</v>
      </c>
      <c r="V15" s="2">
        <v>20</v>
      </c>
      <c r="W15" s="2" t="s">
        <v>78</v>
      </c>
      <c r="X15" s="2">
        <v>200</v>
      </c>
      <c r="Y15" s="2">
        <v>200</v>
      </c>
      <c r="Z15" s="2">
        <v>0.6</v>
      </c>
      <c r="AA15" s="2">
        <v>1</v>
      </c>
      <c r="AB15" s="2"/>
      <c r="AC15" s="10" t="s">
        <v>211</v>
      </c>
      <c r="AD15" s="2"/>
      <c r="AF15" t="s">
        <v>212</v>
      </c>
    </row>
    <row r="16" spans="1:37" x14ac:dyDescent="0.25">
      <c r="A16" s="26"/>
      <c r="B16" s="2">
        <v>6</v>
      </c>
      <c r="C16" s="2">
        <v>2</v>
      </c>
      <c r="D16" s="2" t="s">
        <v>1</v>
      </c>
      <c r="E16" s="2" t="s">
        <v>21</v>
      </c>
      <c r="F16" s="2" t="s">
        <v>81</v>
      </c>
      <c r="G16" s="2" t="s">
        <v>96</v>
      </c>
      <c r="H16" s="2" t="s">
        <v>218</v>
      </c>
      <c r="I16" s="2" t="s">
        <v>74</v>
      </c>
      <c r="J16" s="2" t="str">
        <f>_xlfn.CONCAT(B16,"_",C16,"_",E16,"_",F16,"_",G16)</f>
        <v>6_2_Mumford0_GA_repair_func</v>
      </c>
      <c r="K16" s="14" t="str">
        <f t="shared" si="1"/>
        <v>'6_2_Mumford0_GA_repair_func', #24</v>
      </c>
      <c r="L16" s="13" t="s">
        <v>93</v>
      </c>
      <c r="M16" t="s">
        <v>207</v>
      </c>
      <c r="N16" s="13"/>
      <c r="O16" s="2" t="b">
        <v>0</v>
      </c>
      <c r="P16" s="2" t="b">
        <v>0</v>
      </c>
      <c r="Q16" s="2" t="b">
        <v>0</v>
      </c>
      <c r="R16" s="2" t="b">
        <v>0</v>
      </c>
      <c r="S16" s="2" t="s">
        <v>75</v>
      </c>
      <c r="T16" s="2" t="s">
        <v>76</v>
      </c>
      <c r="U16" s="2" t="s">
        <v>219</v>
      </c>
      <c r="V16" s="2">
        <v>20</v>
      </c>
      <c r="W16" s="2" t="s">
        <v>78</v>
      </c>
      <c r="X16" s="2">
        <v>200</v>
      </c>
      <c r="Y16" s="2">
        <v>200</v>
      </c>
      <c r="Z16" s="2">
        <v>0.6</v>
      </c>
      <c r="AA16" s="2">
        <v>1</v>
      </c>
      <c r="AB16" s="2"/>
      <c r="AC16" s="10" t="s">
        <v>211</v>
      </c>
      <c r="AD16" s="2"/>
      <c r="AF16" t="s">
        <v>212</v>
      </c>
    </row>
    <row r="17" spans="1:32" x14ac:dyDescent="0.25">
      <c r="A17" s="26"/>
      <c r="B17" s="2">
        <v>6</v>
      </c>
      <c r="C17" s="2">
        <v>3</v>
      </c>
      <c r="D17" s="2" t="s">
        <v>1</v>
      </c>
      <c r="E17" s="2" t="s">
        <v>22</v>
      </c>
      <c r="F17" s="2" t="s">
        <v>81</v>
      </c>
      <c r="G17" s="2" t="s">
        <v>96</v>
      </c>
      <c r="H17" s="2" t="s">
        <v>218</v>
      </c>
      <c r="I17" s="2" t="s">
        <v>74</v>
      </c>
      <c r="J17" s="2" t="str">
        <f>_xlfn.CONCAT(B17,"_",C17,"_",E17,"_",F17,"_",G17)</f>
        <v>6_3_Mumford1_GA_repair_func</v>
      </c>
      <c r="K17" s="14" t="str">
        <f t="shared" si="1"/>
        <v>'6_3_Mumford1_GA_repair_func', #25</v>
      </c>
      <c r="L17" s="13" t="s">
        <v>93</v>
      </c>
      <c r="M17" t="s">
        <v>207</v>
      </c>
      <c r="N17" s="13"/>
      <c r="O17" s="2" t="b">
        <v>0</v>
      </c>
      <c r="P17" s="2" t="b">
        <v>0</v>
      </c>
      <c r="Q17" s="2" t="b">
        <v>0</v>
      </c>
      <c r="R17" s="2" t="b">
        <v>0</v>
      </c>
      <c r="S17" s="2" t="s">
        <v>75</v>
      </c>
      <c r="T17" s="2" t="s">
        <v>76</v>
      </c>
      <c r="U17" s="2" t="s">
        <v>219</v>
      </c>
      <c r="V17" s="2">
        <v>20</v>
      </c>
      <c r="W17" s="2" t="s">
        <v>78</v>
      </c>
      <c r="X17" s="2">
        <v>200</v>
      </c>
      <c r="Y17" s="2">
        <v>200</v>
      </c>
      <c r="Z17" s="2">
        <v>0.6</v>
      </c>
      <c r="AA17" s="2">
        <v>1</v>
      </c>
      <c r="AB17" s="2"/>
      <c r="AC17" s="10" t="s">
        <v>211</v>
      </c>
      <c r="AD17" s="2"/>
      <c r="AF17" t="s">
        <v>212</v>
      </c>
    </row>
    <row r="18" spans="1:32" x14ac:dyDescent="0.25">
      <c r="A18" s="26"/>
      <c r="B18" s="29" t="s">
        <v>197</v>
      </c>
      <c r="C18" s="30"/>
      <c r="D18" s="30"/>
      <c r="E18" s="30"/>
      <c r="F18" s="30"/>
      <c r="G18" s="30"/>
      <c r="H18" s="30"/>
      <c r="I18" s="30"/>
      <c r="J18" s="31"/>
      <c r="K18" s="14"/>
      <c r="L18" s="13"/>
      <c r="N18" s="13"/>
      <c r="O18" s="29" t="s">
        <v>197</v>
      </c>
      <c r="P18" s="30"/>
      <c r="Q18" s="30"/>
      <c r="R18" s="30"/>
      <c r="S18" s="30"/>
      <c r="T18" s="30"/>
      <c r="U18" s="30"/>
      <c r="V18" s="30"/>
      <c r="W18" s="30"/>
      <c r="X18" s="30"/>
      <c r="Y18" s="30"/>
      <c r="Z18" s="30"/>
      <c r="AA18" s="30"/>
      <c r="AB18" s="30"/>
      <c r="AC18" s="30"/>
      <c r="AD18" s="31"/>
    </row>
    <row r="19" spans="1:32" x14ac:dyDescent="0.25">
      <c r="A19" s="26"/>
      <c r="B19" s="2">
        <v>5</v>
      </c>
      <c r="C19" s="2">
        <v>1</v>
      </c>
      <c r="D19" s="2" t="s">
        <v>1</v>
      </c>
      <c r="E19" s="2" t="s">
        <v>72</v>
      </c>
      <c r="F19" s="2" t="s">
        <v>81</v>
      </c>
      <c r="G19" s="2" t="s">
        <v>87</v>
      </c>
      <c r="H19" s="2" t="s">
        <v>85</v>
      </c>
      <c r="I19" s="2" t="s">
        <v>89</v>
      </c>
      <c r="J19" s="2" t="str">
        <f t="shared" si="2"/>
        <v>5_1_Mandl6_GA_Mut_threshold</v>
      </c>
      <c r="K19" s="14" t="str">
        <f t="shared" si="1"/>
        <v>'5_1_Mandl6_GA_Mut_threshold', #27</v>
      </c>
      <c r="L19" s="13" t="s">
        <v>93</v>
      </c>
      <c r="M19" t="s">
        <v>220</v>
      </c>
      <c r="N19" s="13"/>
      <c r="O19" s="2" t="b">
        <v>1</v>
      </c>
      <c r="P19" s="23" t="b">
        <v>1</v>
      </c>
      <c r="Q19" s="2" t="b">
        <v>0</v>
      </c>
      <c r="R19" s="23" t="b">
        <v>1</v>
      </c>
      <c r="S19" s="2" t="s">
        <v>75</v>
      </c>
      <c r="T19" s="23" t="s">
        <v>205</v>
      </c>
      <c r="U19" s="23" t="s">
        <v>82</v>
      </c>
      <c r="V19" s="2">
        <v>20</v>
      </c>
      <c r="W19" s="2" t="s">
        <v>78</v>
      </c>
      <c r="X19" s="2">
        <v>200</v>
      </c>
      <c r="Y19" s="2">
        <v>200</v>
      </c>
      <c r="Z19" s="2">
        <v>0.6</v>
      </c>
      <c r="AA19" s="2">
        <v>1</v>
      </c>
      <c r="AB19" s="10" t="s">
        <v>89</v>
      </c>
      <c r="AC19" s="23" t="s">
        <v>211</v>
      </c>
      <c r="AD19" s="2"/>
    </row>
    <row r="20" spans="1:32" x14ac:dyDescent="0.25">
      <c r="A20" s="26"/>
      <c r="B20" s="2">
        <v>5</v>
      </c>
      <c r="C20" s="2">
        <v>2</v>
      </c>
      <c r="D20" s="2" t="s">
        <v>1</v>
      </c>
      <c r="E20" s="2" t="s">
        <v>21</v>
      </c>
      <c r="F20" s="2" t="s">
        <v>81</v>
      </c>
      <c r="G20" s="2" t="s">
        <v>87</v>
      </c>
      <c r="H20" s="2" t="s">
        <v>85</v>
      </c>
      <c r="I20" s="2" t="s">
        <v>89</v>
      </c>
      <c r="J20" s="2" t="str">
        <f t="shared" si="2"/>
        <v>5_2_Mumford0_GA_Mut_threshold</v>
      </c>
      <c r="K20" s="14" t="str">
        <f t="shared" si="1"/>
        <v>'5_2_Mumford0_GA_Mut_threshold', #28</v>
      </c>
      <c r="L20" s="13" t="s">
        <v>93</v>
      </c>
      <c r="M20" t="s">
        <v>221</v>
      </c>
      <c r="N20" s="13"/>
      <c r="O20" s="2" t="b">
        <v>1</v>
      </c>
      <c r="P20" s="23" t="b">
        <v>1</v>
      </c>
      <c r="Q20" s="2" t="b">
        <v>0</v>
      </c>
      <c r="R20" s="23" t="b">
        <v>1</v>
      </c>
      <c r="S20" s="2" t="s">
        <v>75</v>
      </c>
      <c r="T20" s="23" t="s">
        <v>205</v>
      </c>
      <c r="U20" s="23" t="s">
        <v>82</v>
      </c>
      <c r="V20" s="2">
        <v>20</v>
      </c>
      <c r="W20" s="2" t="s">
        <v>78</v>
      </c>
      <c r="X20" s="2">
        <v>200</v>
      </c>
      <c r="Y20" s="2">
        <v>200</v>
      </c>
      <c r="Z20" s="2">
        <v>0.6</v>
      </c>
      <c r="AA20" s="2">
        <v>1</v>
      </c>
      <c r="AB20" s="10" t="s">
        <v>89</v>
      </c>
      <c r="AC20" s="23" t="s">
        <v>211</v>
      </c>
      <c r="AD20" s="2"/>
    </row>
    <row r="21" spans="1:32" x14ac:dyDescent="0.25">
      <c r="A21" s="26"/>
      <c r="B21" s="2">
        <v>5</v>
      </c>
      <c r="C21" s="2">
        <v>3</v>
      </c>
      <c r="D21" s="2" t="s">
        <v>1</v>
      </c>
      <c r="E21" s="2" t="s">
        <v>22</v>
      </c>
      <c r="F21" s="2" t="s">
        <v>81</v>
      </c>
      <c r="G21" s="2" t="s">
        <v>87</v>
      </c>
      <c r="H21" s="2" t="s">
        <v>85</v>
      </c>
      <c r="I21" s="2" t="s">
        <v>89</v>
      </c>
      <c r="J21" s="2" t="str">
        <f t="shared" si="2"/>
        <v>5_3_Mumford1_GA_Mut_threshold</v>
      </c>
      <c r="K21" s="14" t="str">
        <f t="shared" si="1"/>
        <v>'5_3_Mumford1_GA_Mut_threshold', #29</v>
      </c>
      <c r="L21" s="13" t="s">
        <v>93</v>
      </c>
      <c r="M21" t="s">
        <v>222</v>
      </c>
      <c r="N21" s="13"/>
      <c r="O21" s="2" t="b">
        <v>1</v>
      </c>
      <c r="P21" s="23" t="b">
        <v>1</v>
      </c>
      <c r="Q21" s="2" t="b">
        <v>0</v>
      </c>
      <c r="R21" s="23" t="b">
        <v>1</v>
      </c>
      <c r="S21" s="2" t="s">
        <v>75</v>
      </c>
      <c r="T21" s="23" t="s">
        <v>205</v>
      </c>
      <c r="U21" s="23" t="s">
        <v>82</v>
      </c>
      <c r="V21" s="2">
        <v>20</v>
      </c>
      <c r="W21" s="2" t="s">
        <v>78</v>
      </c>
      <c r="X21" s="2">
        <v>200</v>
      </c>
      <c r="Y21" s="2">
        <v>200</v>
      </c>
      <c r="Z21" s="2">
        <v>0.6</v>
      </c>
      <c r="AA21" s="2">
        <v>1</v>
      </c>
      <c r="AB21" s="10" t="s">
        <v>89</v>
      </c>
      <c r="AC21" s="23" t="s">
        <v>211</v>
      </c>
      <c r="AD21" s="2"/>
    </row>
    <row r="22" spans="1:32" x14ac:dyDescent="0.25">
      <c r="A22" s="26"/>
      <c r="B22" s="2"/>
      <c r="C22" s="2"/>
      <c r="D22" s="2"/>
      <c r="E22" s="2"/>
      <c r="F22" s="2"/>
      <c r="G22" s="2"/>
      <c r="H22" s="2"/>
      <c r="I22" s="2"/>
      <c r="J22" s="2"/>
      <c r="N22" s="13"/>
      <c r="O22" s="2"/>
      <c r="P22" s="2"/>
      <c r="Q22" s="2"/>
      <c r="R22" s="2"/>
      <c r="S22" s="2"/>
      <c r="T22" s="2"/>
      <c r="U22" s="2"/>
      <c r="V22" s="2"/>
      <c r="W22" s="2"/>
      <c r="X22" s="2"/>
      <c r="Y22" s="2"/>
      <c r="Z22" s="2"/>
      <c r="AA22" s="2"/>
      <c r="AB22" s="2"/>
      <c r="AC22" s="2"/>
      <c r="AD22" s="2"/>
    </row>
    <row r="23" spans="1:32" x14ac:dyDescent="0.25">
      <c r="A23" s="26"/>
      <c r="B23" s="2"/>
      <c r="C23" s="2"/>
      <c r="D23" s="2"/>
      <c r="E23" s="2"/>
      <c r="F23" s="2"/>
      <c r="G23" s="2"/>
      <c r="H23" s="2"/>
      <c r="I23" s="2"/>
      <c r="J23" s="2" t="str">
        <f t="shared" si="2"/>
        <v>____</v>
      </c>
      <c r="K23" s="14" t="str">
        <f t="shared" si="1"/>
        <v>'____', #31</v>
      </c>
      <c r="L23" s="13" t="s">
        <v>93</v>
      </c>
      <c r="M23" s="13"/>
      <c r="N23" s="13"/>
      <c r="O23" s="2"/>
      <c r="P23" s="2"/>
      <c r="Q23" s="2"/>
      <c r="R23" s="2"/>
      <c r="S23" s="2"/>
      <c r="T23" s="2"/>
      <c r="U23" s="2"/>
      <c r="V23" s="2"/>
      <c r="W23" s="2"/>
      <c r="X23" s="2"/>
      <c r="Y23" s="2"/>
      <c r="Z23" s="2"/>
      <c r="AA23" s="2"/>
      <c r="AB23" s="2"/>
      <c r="AC23" s="2"/>
      <c r="AD23" s="2"/>
    </row>
    <row r="24" spans="1:32" x14ac:dyDescent="0.25">
      <c r="A24" s="27"/>
      <c r="B24" s="2"/>
      <c r="C24" s="2"/>
      <c r="D24" s="2"/>
      <c r="E24" s="2"/>
      <c r="F24" s="2"/>
      <c r="G24" s="2"/>
      <c r="H24" s="2"/>
      <c r="I24" s="2"/>
      <c r="J24" s="2" t="str">
        <f t="shared" si="2"/>
        <v>____</v>
      </c>
      <c r="K24" s="14" t="str">
        <f t="shared" si="1"/>
        <v>'____', #32</v>
      </c>
      <c r="L24" s="13" t="s">
        <v>93</v>
      </c>
      <c r="M24" s="13"/>
      <c r="N24" s="13"/>
      <c r="O24" s="2"/>
      <c r="P24" s="2"/>
      <c r="Q24" s="2"/>
      <c r="R24" s="2"/>
      <c r="S24" s="2"/>
      <c r="T24" s="2"/>
      <c r="U24" s="2"/>
      <c r="V24" s="2"/>
      <c r="W24" s="2"/>
      <c r="X24" s="2"/>
      <c r="Y24" s="2"/>
      <c r="Z24" s="2"/>
      <c r="AA24" s="2"/>
      <c r="AB24" s="2"/>
      <c r="AC24" s="2"/>
      <c r="AD24" s="2"/>
    </row>
    <row r="25" spans="1:32" x14ac:dyDescent="0.25">
      <c r="A25" s="2"/>
      <c r="B25" s="2"/>
      <c r="C25" s="2"/>
      <c r="D25" s="2"/>
      <c r="E25" s="2"/>
      <c r="F25" s="2"/>
      <c r="G25" s="2"/>
      <c r="H25" s="2"/>
      <c r="I25" s="2"/>
      <c r="J25" s="2"/>
      <c r="K25" s="7"/>
      <c r="O25" s="2"/>
      <c r="P25" s="2"/>
      <c r="Q25" s="2"/>
      <c r="R25" s="2"/>
      <c r="S25" s="2"/>
      <c r="T25" s="2"/>
      <c r="U25" s="2"/>
      <c r="V25" s="2"/>
      <c r="W25" s="2"/>
      <c r="X25" s="2"/>
      <c r="Y25" s="2"/>
      <c r="Z25" s="2"/>
      <c r="AA25" s="2"/>
      <c r="AB25" s="2"/>
      <c r="AC25" s="2"/>
      <c r="AD25" s="2"/>
    </row>
    <row r="27" spans="1:32" x14ac:dyDescent="0.25">
      <c r="M27" s="13"/>
      <c r="O27" s="32" t="s">
        <v>217</v>
      </c>
      <c r="P27" s="32"/>
      <c r="Q27" s="32" t="s">
        <v>214</v>
      </c>
      <c r="R27" s="32" t="s">
        <v>213</v>
      </c>
    </row>
    <row r="28" spans="1:32" x14ac:dyDescent="0.25">
      <c r="O28" t="s">
        <v>208</v>
      </c>
      <c r="Q28">
        <v>8</v>
      </c>
      <c r="R28" t="s">
        <v>215</v>
      </c>
    </row>
    <row r="29" spans="1:32" x14ac:dyDescent="0.25">
      <c r="M29" s="13"/>
      <c r="O29" t="s">
        <v>98</v>
      </c>
      <c r="Q29">
        <v>16</v>
      </c>
      <c r="R29" t="s">
        <v>215</v>
      </c>
    </row>
    <row r="30" spans="1:32" x14ac:dyDescent="0.25">
      <c r="O30" t="s">
        <v>97</v>
      </c>
      <c r="Q30">
        <v>8</v>
      </c>
      <c r="R30" t="s">
        <v>216</v>
      </c>
    </row>
    <row r="31" spans="1:32" x14ac:dyDescent="0.25">
      <c r="O31" t="s">
        <v>209</v>
      </c>
      <c r="Q31">
        <v>16</v>
      </c>
      <c r="R31" t="s">
        <v>215</v>
      </c>
    </row>
    <row r="32" spans="1:32" x14ac:dyDescent="0.25">
      <c r="O32" t="s">
        <v>210</v>
      </c>
      <c r="Q32">
        <v>16</v>
      </c>
      <c r="R32" t="s">
        <v>215</v>
      </c>
    </row>
    <row r="33" spans="15:18" x14ac:dyDescent="0.25">
      <c r="O33" t="s">
        <v>207</v>
      </c>
      <c r="Q33">
        <v>16</v>
      </c>
      <c r="R33" t="s">
        <v>216</v>
      </c>
    </row>
  </sheetData>
  <mergeCells count="7">
    <mergeCell ref="V1:AA1"/>
    <mergeCell ref="A3:A24"/>
    <mergeCell ref="B1:H1"/>
    <mergeCell ref="O1:U1"/>
    <mergeCell ref="AF1:AK1"/>
    <mergeCell ref="O18:AD18"/>
    <mergeCell ref="B18:J18"/>
  </mergeCells>
  <phoneticPr fontId="3" type="noConversion"/>
  <conditionalFormatting sqref="X19:X21 X3:X17">
    <cfRule type="colorScale" priority="26">
      <colorScale>
        <cfvo type="min"/>
        <cfvo type="percentile" val="50"/>
        <cfvo type="max"/>
        <color rgb="FF63BE7B"/>
        <color rgb="FFFFEB84"/>
        <color rgb="FFF8696B"/>
      </colorScale>
    </cfRule>
  </conditionalFormatting>
  <conditionalFormatting sqref="Y3:Y14 Y19:Y21">
    <cfRule type="colorScale" priority="25">
      <colorScale>
        <cfvo type="min"/>
        <cfvo type="percentile" val="50"/>
        <cfvo type="max"/>
        <color rgb="FF63BE7B"/>
        <color rgb="FFFFEB84"/>
        <color rgb="FFF8696B"/>
      </colorScale>
    </cfRule>
  </conditionalFormatting>
  <conditionalFormatting sqref="Z3:Z14 Z19:Z21">
    <cfRule type="colorScale" priority="24">
      <colorScale>
        <cfvo type="min"/>
        <cfvo type="percentile" val="50"/>
        <cfvo type="max"/>
        <color rgb="FF63BE7B"/>
        <color rgb="FFFFEB84"/>
        <color rgb="FFF8696B"/>
      </colorScale>
    </cfRule>
  </conditionalFormatting>
  <conditionalFormatting sqref="AA3:AA14 AA19:AA21">
    <cfRule type="colorScale" priority="23">
      <colorScale>
        <cfvo type="min"/>
        <cfvo type="percentile" val="50"/>
        <cfvo type="max"/>
        <color rgb="FF63BE7B"/>
        <color rgb="FFFFEB84"/>
        <color rgb="FFF8696B"/>
      </colorScale>
    </cfRule>
  </conditionalFormatting>
  <conditionalFormatting sqref="O3:O21">
    <cfRule type="colorScale" priority="20">
      <colorScale>
        <cfvo type="min"/>
        <cfvo type="percentile" val="50"/>
        <cfvo type="max"/>
        <color rgb="FF63BE7B"/>
        <color rgb="FFFFEB84"/>
        <color rgb="FFF8696B"/>
      </colorScale>
    </cfRule>
    <cfRule type="colorScale" priority="21">
      <colorScale>
        <cfvo type="min"/>
        <cfvo type="percentile" val="50"/>
        <cfvo type="max"/>
        <color rgb="FFF8696B"/>
        <color rgb="FFFFEB84"/>
        <color rgb="FF63BE7B"/>
      </colorScale>
    </cfRule>
    <cfRule type="colorScale" priority="22">
      <colorScale>
        <cfvo type="min"/>
        <cfvo type="percentile" val="50"/>
        <cfvo type="max"/>
        <color rgb="FF63BE7B"/>
        <color rgb="FFFFEB84"/>
        <color rgb="FFF8696B"/>
      </colorScale>
    </cfRule>
  </conditionalFormatting>
  <conditionalFormatting sqref="V19:V21 V3:V17">
    <cfRule type="colorScale" priority="19">
      <colorScale>
        <cfvo type="min"/>
        <cfvo type="percentile" val="50"/>
        <cfvo type="max"/>
        <color rgb="FF63BE7B"/>
        <color rgb="FFFFEB84"/>
        <color rgb="FFF8696B"/>
      </colorScale>
    </cfRule>
  </conditionalFormatting>
  <conditionalFormatting sqref="Y15">
    <cfRule type="colorScale" priority="18">
      <colorScale>
        <cfvo type="min"/>
        <cfvo type="percentile" val="50"/>
        <cfvo type="max"/>
        <color rgb="FF63BE7B"/>
        <color rgb="FFFFEB84"/>
        <color rgb="FFF8696B"/>
      </colorScale>
    </cfRule>
  </conditionalFormatting>
  <conditionalFormatting sqref="Z15">
    <cfRule type="colorScale" priority="17">
      <colorScale>
        <cfvo type="min"/>
        <cfvo type="percentile" val="50"/>
        <cfvo type="max"/>
        <color rgb="FF63BE7B"/>
        <color rgb="FFFFEB84"/>
        <color rgb="FFF8696B"/>
      </colorScale>
    </cfRule>
  </conditionalFormatting>
  <conditionalFormatting sqref="AA15">
    <cfRule type="colorScale" priority="16">
      <colorScale>
        <cfvo type="min"/>
        <cfvo type="percentile" val="50"/>
        <cfvo type="max"/>
        <color rgb="FF63BE7B"/>
        <color rgb="FFFFEB84"/>
        <color rgb="FFF8696B"/>
      </colorScale>
    </cfRule>
  </conditionalFormatting>
  <conditionalFormatting sqref="Y16">
    <cfRule type="colorScale" priority="15">
      <colorScale>
        <cfvo type="min"/>
        <cfvo type="percentile" val="50"/>
        <cfvo type="max"/>
        <color rgb="FF63BE7B"/>
        <color rgb="FFFFEB84"/>
        <color rgb="FFF8696B"/>
      </colorScale>
    </cfRule>
  </conditionalFormatting>
  <conditionalFormatting sqref="Z16">
    <cfRule type="colorScale" priority="14">
      <colorScale>
        <cfvo type="min"/>
        <cfvo type="percentile" val="50"/>
        <cfvo type="max"/>
        <color rgb="FF63BE7B"/>
        <color rgb="FFFFEB84"/>
        <color rgb="FFF8696B"/>
      </colorScale>
    </cfRule>
  </conditionalFormatting>
  <conditionalFormatting sqref="AA16">
    <cfRule type="colorScale" priority="13">
      <colorScale>
        <cfvo type="min"/>
        <cfvo type="percentile" val="50"/>
        <cfvo type="max"/>
        <color rgb="FF63BE7B"/>
        <color rgb="FFFFEB84"/>
        <color rgb="FFF8696B"/>
      </colorScale>
    </cfRule>
  </conditionalFormatting>
  <conditionalFormatting sqref="Y17">
    <cfRule type="colorScale" priority="12">
      <colorScale>
        <cfvo type="min"/>
        <cfvo type="percentile" val="50"/>
        <cfvo type="max"/>
        <color rgb="FF63BE7B"/>
        <color rgb="FFFFEB84"/>
        <color rgb="FFF8696B"/>
      </colorScale>
    </cfRule>
  </conditionalFormatting>
  <conditionalFormatting sqref="Z17">
    <cfRule type="colorScale" priority="11">
      <colorScale>
        <cfvo type="min"/>
        <cfvo type="percentile" val="50"/>
        <cfvo type="max"/>
        <color rgb="FF63BE7B"/>
        <color rgb="FFFFEB84"/>
        <color rgb="FFF8696B"/>
      </colorScale>
    </cfRule>
  </conditionalFormatting>
  <conditionalFormatting sqref="AA17">
    <cfRule type="colorScale" priority="10">
      <colorScale>
        <cfvo type="min"/>
        <cfvo type="percentile" val="50"/>
        <cfvo type="max"/>
        <color rgb="FF63BE7B"/>
        <color rgb="FFFFEB84"/>
        <color rgb="FFF8696B"/>
      </colorScale>
    </cfRule>
  </conditionalFormatting>
  <conditionalFormatting sqref="P15">
    <cfRule type="colorScale" priority="7">
      <colorScale>
        <cfvo type="min"/>
        <cfvo type="percentile" val="50"/>
        <cfvo type="max"/>
        <color rgb="FF63BE7B"/>
        <color rgb="FFFFEB84"/>
        <color rgb="FFF8696B"/>
      </colorScale>
    </cfRule>
    <cfRule type="colorScale" priority="8">
      <colorScale>
        <cfvo type="min"/>
        <cfvo type="percentile" val="50"/>
        <cfvo type="max"/>
        <color rgb="FFF8696B"/>
        <color rgb="FFFFEB84"/>
        <color rgb="FF63BE7B"/>
      </colorScale>
    </cfRule>
    <cfRule type="colorScale" priority="9">
      <colorScale>
        <cfvo type="min"/>
        <cfvo type="percentile" val="50"/>
        <cfvo type="max"/>
        <color rgb="FF63BE7B"/>
        <color rgb="FFFFEB84"/>
        <color rgb="FFF8696B"/>
      </colorScale>
    </cfRule>
  </conditionalFormatting>
  <conditionalFormatting sqref="P16">
    <cfRule type="colorScale" priority="4">
      <colorScale>
        <cfvo type="min"/>
        <cfvo type="percentile" val="50"/>
        <cfvo type="max"/>
        <color rgb="FF63BE7B"/>
        <color rgb="FFFFEB84"/>
        <color rgb="FFF8696B"/>
      </colorScale>
    </cfRule>
    <cfRule type="colorScale" priority="5">
      <colorScale>
        <cfvo type="min"/>
        <cfvo type="percentile" val="50"/>
        <cfvo type="max"/>
        <color rgb="FFF8696B"/>
        <color rgb="FFFFEB84"/>
        <color rgb="FF63BE7B"/>
      </colorScale>
    </cfRule>
    <cfRule type="colorScale" priority="6">
      <colorScale>
        <cfvo type="min"/>
        <cfvo type="percentile" val="50"/>
        <cfvo type="max"/>
        <color rgb="FF63BE7B"/>
        <color rgb="FFFFEB84"/>
        <color rgb="FFF8696B"/>
      </colorScale>
    </cfRule>
  </conditionalFormatting>
  <conditionalFormatting sqref="P17">
    <cfRule type="colorScale" priority="1">
      <colorScale>
        <cfvo type="min"/>
        <cfvo type="percentile" val="50"/>
        <cfvo type="max"/>
        <color rgb="FF63BE7B"/>
        <color rgb="FFFFEB84"/>
        <color rgb="FFF8696B"/>
      </colorScale>
    </cfRule>
    <cfRule type="colorScale" priority="2">
      <colorScale>
        <cfvo type="min"/>
        <cfvo type="percentile" val="50"/>
        <cfvo type="max"/>
        <color rgb="FFF8696B"/>
        <color rgb="FFFFEB84"/>
        <color rgb="FF63BE7B"/>
      </colorScale>
    </cfRule>
    <cfRule type="colorScale" priority="3">
      <colorScale>
        <cfvo type="min"/>
        <cfvo type="percentile" val="50"/>
        <cfvo type="max"/>
        <color rgb="FF63BE7B"/>
        <color rgb="FFFFEB84"/>
        <color rgb="FFF8696B"/>
      </colorScale>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614B1-91C2-4DA9-8A37-A8EAD832C12E}">
  <dimension ref="A1:E34"/>
  <sheetViews>
    <sheetView topLeftCell="A4" workbookViewId="0">
      <selection activeCell="C14" sqref="C14"/>
    </sheetView>
  </sheetViews>
  <sheetFormatPr defaultRowHeight="15" x14ac:dyDescent="0.25"/>
  <cols>
    <col min="1" max="1" width="44.140625" bestFit="1" customWidth="1"/>
    <col min="3" max="3" width="34" bestFit="1" customWidth="1"/>
  </cols>
  <sheetData>
    <row r="1" spans="1:5" x14ac:dyDescent="0.25">
      <c r="A1" t="s">
        <v>11</v>
      </c>
      <c r="C1" t="s">
        <v>82</v>
      </c>
    </row>
    <row r="3" spans="1:5" ht="409.5" x14ac:dyDescent="0.25">
      <c r="A3" s="16" t="s">
        <v>101</v>
      </c>
      <c r="C3" s="16" t="s">
        <v>113</v>
      </c>
    </row>
    <row r="5" spans="1:5" x14ac:dyDescent="0.25">
      <c r="A5" t="s">
        <v>102</v>
      </c>
      <c r="C5" t="s">
        <v>102</v>
      </c>
      <c r="D5" t="s">
        <v>136</v>
      </c>
      <c r="E5" t="s">
        <v>139</v>
      </c>
    </row>
    <row r="6" spans="1:5" x14ac:dyDescent="0.25">
      <c r="A6" t="s">
        <v>103</v>
      </c>
      <c r="C6" t="s">
        <v>103</v>
      </c>
    </row>
    <row r="7" spans="1:5" x14ac:dyDescent="0.25">
      <c r="A7" t="s">
        <v>104</v>
      </c>
      <c r="C7" t="s">
        <v>114</v>
      </c>
    </row>
    <row r="8" spans="1:5" x14ac:dyDescent="0.25">
      <c r="A8" t="s">
        <v>105</v>
      </c>
      <c r="B8">
        <v>0</v>
      </c>
      <c r="C8" t="s">
        <v>115</v>
      </c>
      <c r="E8" t="s">
        <v>137</v>
      </c>
    </row>
    <row r="9" spans="1:5" x14ac:dyDescent="0.25">
      <c r="A9" t="s">
        <v>106</v>
      </c>
      <c r="B9">
        <v>1</v>
      </c>
      <c r="C9" t="s">
        <v>116</v>
      </c>
      <c r="E9" t="s">
        <v>137</v>
      </c>
    </row>
    <row r="10" spans="1:5" x14ac:dyDescent="0.25">
      <c r="A10" t="s">
        <v>107</v>
      </c>
      <c r="B10">
        <v>2</v>
      </c>
      <c r="C10" t="s">
        <v>117</v>
      </c>
      <c r="E10" t="s">
        <v>137</v>
      </c>
    </row>
    <row r="11" spans="1:5" x14ac:dyDescent="0.25">
      <c r="A11" t="s">
        <v>108</v>
      </c>
    </row>
    <row r="12" spans="1:5" x14ac:dyDescent="0.25">
      <c r="A12" t="s">
        <v>109</v>
      </c>
      <c r="B12">
        <v>3</v>
      </c>
      <c r="C12" t="s">
        <v>118</v>
      </c>
      <c r="E12" t="s">
        <v>137</v>
      </c>
    </row>
    <row r="13" spans="1:5" x14ac:dyDescent="0.25">
      <c r="A13" t="s">
        <v>110</v>
      </c>
      <c r="B13">
        <v>4</v>
      </c>
      <c r="C13" t="s">
        <v>119</v>
      </c>
      <c r="E13" t="s">
        <v>137</v>
      </c>
    </row>
    <row r="14" spans="1:5" x14ac:dyDescent="0.25">
      <c r="A14" t="s">
        <v>111</v>
      </c>
      <c r="B14">
        <v>5</v>
      </c>
      <c r="C14" t="s">
        <v>120</v>
      </c>
      <c r="E14" t="s">
        <v>137</v>
      </c>
    </row>
    <row r="15" spans="1:5" x14ac:dyDescent="0.25">
      <c r="A15" t="s">
        <v>112</v>
      </c>
    </row>
    <row r="16" spans="1:5" x14ac:dyDescent="0.25">
      <c r="B16">
        <v>6</v>
      </c>
      <c r="C16" t="s">
        <v>121</v>
      </c>
      <c r="D16" t="s">
        <v>138</v>
      </c>
    </row>
    <row r="17" spans="2:5" x14ac:dyDescent="0.25">
      <c r="B17">
        <v>7</v>
      </c>
      <c r="C17" t="s">
        <v>122</v>
      </c>
      <c r="E17" t="s">
        <v>137</v>
      </c>
    </row>
    <row r="18" spans="2:5" x14ac:dyDescent="0.25">
      <c r="B18">
        <v>8</v>
      </c>
      <c r="C18" t="s">
        <v>123</v>
      </c>
      <c r="E18" t="s">
        <v>137</v>
      </c>
    </row>
    <row r="19" spans="2:5" x14ac:dyDescent="0.25">
      <c r="B19">
        <v>9</v>
      </c>
      <c r="C19" t="s">
        <v>124</v>
      </c>
      <c r="E19" t="s">
        <v>137</v>
      </c>
    </row>
    <row r="21" spans="2:5" x14ac:dyDescent="0.25">
      <c r="B21">
        <v>10</v>
      </c>
      <c r="C21" t="s">
        <v>125</v>
      </c>
      <c r="E21" t="s">
        <v>137</v>
      </c>
    </row>
    <row r="22" spans="2:5" x14ac:dyDescent="0.25">
      <c r="B22">
        <v>11</v>
      </c>
      <c r="C22" t="s">
        <v>126</v>
      </c>
      <c r="E22" t="s">
        <v>137</v>
      </c>
    </row>
    <row r="23" spans="2:5" x14ac:dyDescent="0.25">
      <c r="B23">
        <v>12</v>
      </c>
      <c r="C23" t="s">
        <v>127</v>
      </c>
      <c r="E23" t="s">
        <v>137</v>
      </c>
    </row>
    <row r="24" spans="2:5" x14ac:dyDescent="0.25">
      <c r="B24">
        <v>13</v>
      </c>
      <c r="C24" t="s">
        <v>128</v>
      </c>
      <c r="E24" t="s">
        <v>137</v>
      </c>
    </row>
    <row r="25" spans="2:5" x14ac:dyDescent="0.25">
      <c r="B25">
        <v>14</v>
      </c>
      <c r="C25" t="s">
        <v>129</v>
      </c>
      <c r="E25" t="s">
        <v>137</v>
      </c>
    </row>
    <row r="27" spans="2:5" x14ac:dyDescent="0.25">
      <c r="B27">
        <v>15</v>
      </c>
      <c r="C27" t="s">
        <v>130</v>
      </c>
      <c r="E27" t="s">
        <v>137</v>
      </c>
    </row>
    <row r="28" spans="2:5" x14ac:dyDescent="0.25">
      <c r="B28">
        <v>16</v>
      </c>
      <c r="C28" t="s">
        <v>131</v>
      </c>
      <c r="E28" t="s">
        <v>137</v>
      </c>
    </row>
    <row r="29" spans="2:5" x14ac:dyDescent="0.25">
      <c r="B29">
        <v>17</v>
      </c>
      <c r="C29" t="s">
        <v>132</v>
      </c>
      <c r="E29" t="s">
        <v>137</v>
      </c>
    </row>
    <row r="30" spans="2:5" x14ac:dyDescent="0.25">
      <c r="B30">
        <v>18</v>
      </c>
      <c r="C30" t="s">
        <v>133</v>
      </c>
      <c r="E30" t="s">
        <v>137</v>
      </c>
    </row>
    <row r="31" spans="2:5" x14ac:dyDescent="0.25">
      <c r="B31">
        <v>19</v>
      </c>
      <c r="C31" t="s">
        <v>134</v>
      </c>
      <c r="E31" t="s">
        <v>137</v>
      </c>
    </row>
    <row r="32" spans="2:5" x14ac:dyDescent="0.25">
      <c r="B32">
        <v>20</v>
      </c>
      <c r="C32" t="s">
        <v>135</v>
      </c>
      <c r="E32" t="s">
        <v>137</v>
      </c>
    </row>
    <row r="33" spans="3:3" x14ac:dyDescent="0.25">
      <c r="C33" t="s">
        <v>111</v>
      </c>
    </row>
    <row r="34" spans="3:3" x14ac:dyDescent="0.25">
      <c r="C34" t="s">
        <v>112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994FC-4F1C-4680-8E73-6C30D902797B}">
  <dimension ref="A1:AF64"/>
  <sheetViews>
    <sheetView topLeftCell="E1" workbookViewId="0">
      <selection activeCell="X28" sqref="X28"/>
    </sheetView>
  </sheetViews>
  <sheetFormatPr defaultRowHeight="15" x14ac:dyDescent="0.25"/>
  <cols>
    <col min="20" max="20" width="2.7109375" customWidth="1"/>
    <col min="24" max="24" width="19.140625" customWidth="1"/>
  </cols>
  <sheetData>
    <row r="1" spans="1:32" x14ac:dyDescent="0.25">
      <c r="B1" t="s">
        <v>72</v>
      </c>
      <c r="D1" t="s">
        <v>143</v>
      </c>
      <c r="F1" t="s">
        <v>144</v>
      </c>
      <c r="I1" t="s">
        <v>72</v>
      </c>
      <c r="J1" t="s">
        <v>146</v>
      </c>
      <c r="K1" t="s">
        <v>143</v>
      </c>
      <c r="L1" t="s">
        <v>146</v>
      </c>
      <c r="M1" t="s">
        <v>144</v>
      </c>
      <c r="N1" t="s">
        <v>146</v>
      </c>
      <c r="Q1" t="s">
        <v>72</v>
      </c>
      <c r="R1" t="s">
        <v>143</v>
      </c>
      <c r="S1" t="s">
        <v>144</v>
      </c>
    </row>
    <row r="2" spans="1:32" x14ac:dyDescent="0.25">
      <c r="A2" t="s">
        <v>145</v>
      </c>
      <c r="B2" t="s">
        <v>141</v>
      </c>
      <c r="C2" t="s">
        <v>142</v>
      </c>
      <c r="D2" t="s">
        <v>141</v>
      </c>
      <c r="E2" t="s">
        <v>142</v>
      </c>
      <c r="F2" t="s">
        <v>141</v>
      </c>
      <c r="G2" t="s">
        <v>142</v>
      </c>
      <c r="I2" t="s">
        <v>141</v>
      </c>
      <c r="J2" t="s">
        <v>142</v>
      </c>
      <c r="K2" t="s">
        <v>141</v>
      </c>
      <c r="L2" t="s">
        <v>142</v>
      </c>
      <c r="M2" t="s">
        <v>141</v>
      </c>
      <c r="N2" t="s">
        <v>142</v>
      </c>
      <c r="Q2" t="s">
        <v>141</v>
      </c>
      <c r="R2" t="s">
        <v>141</v>
      </c>
      <c r="S2" t="s">
        <v>141</v>
      </c>
      <c r="U2" t="s">
        <v>147</v>
      </c>
      <c r="V2" t="s">
        <v>184</v>
      </c>
      <c r="W2" t="s">
        <v>145</v>
      </c>
      <c r="X2" t="s">
        <v>148</v>
      </c>
      <c r="Y2" t="s">
        <v>153</v>
      </c>
      <c r="Z2" t="s">
        <v>150</v>
      </c>
      <c r="AA2" t="s">
        <v>185</v>
      </c>
      <c r="AB2" t="s">
        <v>149</v>
      </c>
      <c r="AC2" t="s">
        <v>151</v>
      </c>
      <c r="AF2" t="s">
        <v>196</v>
      </c>
    </row>
    <row r="3" spans="1:32" x14ac:dyDescent="0.25">
      <c r="A3">
        <v>0</v>
      </c>
      <c r="B3">
        <v>0.81729784894495905</v>
      </c>
      <c r="C3">
        <v>0.82976000256296201</v>
      </c>
      <c r="D3">
        <v>0.77874250401733103</v>
      </c>
      <c r="E3">
        <v>0.79028968210986195</v>
      </c>
      <c r="F3">
        <v>0.70498053247541104</v>
      </c>
      <c r="G3">
        <v>0.71641274637959595</v>
      </c>
      <c r="I3">
        <f>(B3-MIN(B$3:B$23))/(MAX(B$3:B$23)-MIN(B$3:B$23))</f>
        <v>0.92525598785802676</v>
      </c>
      <c r="J3">
        <f t="shared" ref="J3:N18" si="0">(C3-MIN(C$3:C$23))/(MAX(C$3:C$23)-MIN(C$3:C$23))</f>
        <v>0.94974256053709394</v>
      </c>
      <c r="K3">
        <f t="shared" si="0"/>
        <v>1</v>
      </c>
      <c r="L3">
        <f t="shared" si="0"/>
        <v>1</v>
      </c>
      <c r="M3">
        <f t="shared" si="0"/>
        <v>0.52542849018259341</v>
      </c>
      <c r="N3">
        <f t="shared" si="0"/>
        <v>0.52580951166459022</v>
      </c>
      <c r="Q3">
        <v>0.92525598785802676</v>
      </c>
      <c r="R3">
        <v>1</v>
      </c>
      <c r="S3">
        <v>0.52542849018259341</v>
      </c>
      <c r="U3">
        <f>AVERAGE(Q3:S3)</f>
        <v>0.81689482601354013</v>
      </c>
      <c r="V3">
        <f t="shared" ref="V3:V23" si="1">0.6*S3+0.3*R3+0.1*Q3</f>
        <v>0.70778269289535878</v>
      </c>
      <c r="W3">
        <v>0</v>
      </c>
      <c r="X3" t="s">
        <v>115</v>
      </c>
      <c r="Y3" s="20" t="s">
        <v>154</v>
      </c>
      <c r="Z3">
        <f>_xlfn.RANK.AVG(U3,$U$3:$U$23)</f>
        <v>1</v>
      </c>
      <c r="AA3">
        <f>_xlfn.RANK.AVG(V3,$V$3:$V$23)</f>
        <v>5</v>
      </c>
      <c r="AB3">
        <v>1</v>
      </c>
      <c r="AC3" t="s">
        <v>152</v>
      </c>
      <c r="AF3" t="str">
        <f>IF(AB3,X3,"")</f>
        <v>["Intertwine_two"],</v>
      </c>
    </row>
    <row r="4" spans="1:32" x14ac:dyDescent="0.25">
      <c r="A4">
        <v>1</v>
      </c>
      <c r="B4">
        <v>0.78315184353112199</v>
      </c>
      <c r="C4">
        <v>0.80687194396722595</v>
      </c>
      <c r="D4">
        <v>0.75336510895499598</v>
      </c>
      <c r="E4">
        <v>0.76939104061704999</v>
      </c>
      <c r="F4">
        <v>0.72278158093457801</v>
      </c>
      <c r="G4">
        <v>0.72921519609674401</v>
      </c>
      <c r="I4">
        <f t="shared" ref="I4:I23" si="2">(B4-MIN(B$3:B$23))/(MAX(B$3:B$23)-MIN(B$3:B$23))</f>
        <v>0.56540803794877592</v>
      </c>
      <c r="J4">
        <f t="shared" si="0"/>
        <v>0.60835752428054679</v>
      </c>
      <c r="K4">
        <f t="shared" si="0"/>
        <v>0.81350323485709641</v>
      </c>
      <c r="L4">
        <f t="shared" si="0"/>
        <v>0.85488206020754864</v>
      </c>
      <c r="M4">
        <f t="shared" si="0"/>
        <v>0.94391089452068477</v>
      </c>
      <c r="N4">
        <f t="shared" si="0"/>
        <v>0.8507434202845644</v>
      </c>
      <c r="Q4">
        <v>0.56540803794877592</v>
      </c>
      <c r="R4">
        <v>0.81350323485709641</v>
      </c>
      <c r="S4">
        <v>0.94391089452068477</v>
      </c>
      <c r="U4">
        <f t="shared" ref="U4:U23" si="3">AVERAGE(Q4:S4)</f>
        <v>0.774274055775519</v>
      </c>
      <c r="V4">
        <f t="shared" si="1"/>
        <v>0.86693831096441731</v>
      </c>
      <c r="W4">
        <v>1</v>
      </c>
      <c r="X4" t="s">
        <v>159</v>
      </c>
      <c r="Y4" s="18" t="s">
        <v>155</v>
      </c>
      <c r="Z4">
        <f t="shared" ref="Z4:Z23" si="4">_xlfn.RANK.AVG(U4,$U$3:$U$23)</f>
        <v>2</v>
      </c>
      <c r="AA4">
        <f t="shared" ref="AA4:AA23" si="5">_xlfn.RANK.AVG(V4,$V$3:$V$23)</f>
        <v>1</v>
      </c>
      <c r="AB4">
        <v>1</v>
      </c>
      <c r="AC4" t="s">
        <v>152</v>
      </c>
      <c r="AF4" t="str">
        <f t="shared" ref="AF4:AF23" si="6">IF(AB4,X4,"")</f>
        <v xml:space="preserve"> ["Add_vertex"],</v>
      </c>
    </row>
    <row r="5" spans="1:32" x14ac:dyDescent="0.25">
      <c r="A5">
        <v>2</v>
      </c>
      <c r="B5">
        <v>0.824390315204376</v>
      </c>
      <c r="C5">
        <v>0.83312949769933997</v>
      </c>
      <c r="D5">
        <v>0.73951213178377395</v>
      </c>
      <c r="E5">
        <v>0.75125971212973497</v>
      </c>
      <c r="F5">
        <v>0.69764507368341999</v>
      </c>
      <c r="G5">
        <v>0.70560152268127296</v>
      </c>
      <c r="I5">
        <f t="shared" si="2"/>
        <v>1</v>
      </c>
      <c r="J5">
        <f t="shared" si="0"/>
        <v>1</v>
      </c>
      <c r="K5">
        <f t="shared" si="0"/>
        <v>0.71169863971699621</v>
      </c>
      <c r="L5">
        <f t="shared" si="0"/>
        <v>0.72898004707026753</v>
      </c>
      <c r="M5">
        <f t="shared" si="0"/>
        <v>0.3529801965196111</v>
      </c>
      <c r="N5">
        <f t="shared" si="0"/>
        <v>0.25141412243250955</v>
      </c>
      <c r="Q5">
        <v>1</v>
      </c>
      <c r="R5">
        <v>0.71169863971699621</v>
      </c>
      <c r="S5">
        <v>0.3529801965196111</v>
      </c>
      <c r="U5">
        <f t="shared" si="3"/>
        <v>0.68822627874553577</v>
      </c>
      <c r="V5">
        <f t="shared" si="1"/>
        <v>0.52529770982686552</v>
      </c>
      <c r="W5">
        <v>2</v>
      </c>
      <c r="X5" t="s">
        <v>160</v>
      </c>
      <c r="Y5" s="19" t="s">
        <v>156</v>
      </c>
      <c r="Z5">
        <f t="shared" si="4"/>
        <v>4</v>
      </c>
      <c r="AA5">
        <f t="shared" si="5"/>
        <v>7</v>
      </c>
      <c r="AB5">
        <v>1</v>
      </c>
      <c r="AC5" t="s">
        <v>181</v>
      </c>
      <c r="AF5" t="str">
        <f t="shared" si="6"/>
        <v>["Delete_vertex"],</v>
      </c>
    </row>
    <row r="6" spans="1:32" x14ac:dyDescent="0.25">
      <c r="A6">
        <v>3</v>
      </c>
      <c r="B6">
        <v>0.78781989875032299</v>
      </c>
      <c r="C6">
        <v>0.79390415320109997</v>
      </c>
      <c r="D6">
        <v>0.74181908614220604</v>
      </c>
      <c r="E6">
        <v>0.750865076109274</v>
      </c>
      <c r="F6">
        <v>0.69688359266704003</v>
      </c>
      <c r="G6">
        <v>0.70461914658256797</v>
      </c>
      <c r="I6">
        <f t="shared" si="2"/>
        <v>0.6146023750413353</v>
      </c>
      <c r="J6">
        <f t="shared" si="0"/>
        <v>0.4149374619216552</v>
      </c>
      <c r="K6">
        <f t="shared" si="0"/>
        <v>0.728652291741686</v>
      </c>
      <c r="L6">
        <f t="shared" si="0"/>
        <v>0.72623973659234076</v>
      </c>
      <c r="M6">
        <f t="shared" si="0"/>
        <v>0.33507864384851566</v>
      </c>
      <c r="N6">
        <f t="shared" si="0"/>
        <v>0.22648082352960519</v>
      </c>
      <c r="Q6">
        <v>0.6146023750413353</v>
      </c>
      <c r="R6">
        <v>0.728652291741686</v>
      </c>
      <c r="S6">
        <v>0.33507864384851566</v>
      </c>
      <c r="U6">
        <f t="shared" si="3"/>
        <v>0.55944443687717893</v>
      </c>
      <c r="V6">
        <f t="shared" si="1"/>
        <v>0.48110311133574873</v>
      </c>
      <c r="W6">
        <v>3</v>
      </c>
      <c r="X6" t="s">
        <v>161</v>
      </c>
      <c r="Y6" s="20" t="s">
        <v>154</v>
      </c>
      <c r="Z6">
        <f t="shared" si="4"/>
        <v>11</v>
      </c>
      <c r="AA6">
        <f t="shared" si="5"/>
        <v>11</v>
      </c>
      <c r="AB6">
        <v>1</v>
      </c>
      <c r="AC6" t="s">
        <v>180</v>
      </c>
      <c r="AF6" t="str">
        <f t="shared" si="6"/>
        <v>["Invert_path_vertices"],</v>
      </c>
    </row>
    <row r="7" spans="1:32" x14ac:dyDescent="0.25">
      <c r="A7">
        <v>4</v>
      </c>
      <c r="B7">
        <v>0.77300050858792702</v>
      </c>
      <c r="C7">
        <v>0.79585200491768404</v>
      </c>
      <c r="D7">
        <v>0.73715091253604204</v>
      </c>
      <c r="E7">
        <v>0.74583123313623401</v>
      </c>
      <c r="F7">
        <v>0.70177819288702303</v>
      </c>
      <c r="G7">
        <v>0.71055697741315604</v>
      </c>
      <c r="I7">
        <f t="shared" si="2"/>
        <v>0.45842811382943616</v>
      </c>
      <c r="J7">
        <f t="shared" si="0"/>
        <v>0.44399049086716441</v>
      </c>
      <c r="K7">
        <f t="shared" si="0"/>
        <v>0.69434619867986469</v>
      </c>
      <c r="L7">
        <f t="shared" si="0"/>
        <v>0.69128526733951756</v>
      </c>
      <c r="M7">
        <f t="shared" si="0"/>
        <v>0.45014512844523769</v>
      </c>
      <c r="N7">
        <f t="shared" si="0"/>
        <v>0.37718655744261254</v>
      </c>
      <c r="Q7">
        <v>0.45842811382943616</v>
      </c>
      <c r="R7">
        <v>0.69434619867986469</v>
      </c>
      <c r="S7">
        <v>0.45014512844523769</v>
      </c>
      <c r="U7">
        <f t="shared" si="3"/>
        <v>0.53430648031817951</v>
      </c>
      <c r="V7">
        <f t="shared" si="1"/>
        <v>0.52423374805404566</v>
      </c>
      <c r="W7">
        <v>4</v>
      </c>
      <c r="X7" t="s">
        <v>162</v>
      </c>
      <c r="Y7" s="18" t="s">
        <v>155</v>
      </c>
      <c r="Z7">
        <f t="shared" si="4"/>
        <v>13</v>
      </c>
      <c r="AA7">
        <f t="shared" si="5"/>
        <v>8</v>
      </c>
      <c r="AB7">
        <v>1</v>
      </c>
      <c r="AC7" t="s">
        <v>176</v>
      </c>
      <c r="AF7" t="str">
        <f t="shared" si="6"/>
        <v>["Insert_inside_vertex"],</v>
      </c>
    </row>
    <row r="8" spans="1:32" x14ac:dyDescent="0.25">
      <c r="A8">
        <v>5</v>
      </c>
      <c r="B8">
        <v>0.79259535602103304</v>
      </c>
      <c r="C8">
        <v>0.80087941660559603</v>
      </c>
      <c r="D8">
        <v>0.72904525781079399</v>
      </c>
      <c r="E8">
        <v>0.74656929224911195</v>
      </c>
      <c r="F8">
        <v>0.68771992058681297</v>
      </c>
      <c r="G8">
        <v>0.69858332780273202</v>
      </c>
      <c r="I8">
        <f t="shared" si="2"/>
        <v>0.66492856950881085</v>
      </c>
      <c r="J8">
        <f t="shared" si="0"/>
        <v>0.51897645414472082</v>
      </c>
      <c r="K8">
        <f t="shared" si="0"/>
        <v>0.63477828865951458</v>
      </c>
      <c r="L8">
        <f t="shared" si="0"/>
        <v>0.69641027117973031</v>
      </c>
      <c r="M8">
        <f t="shared" si="0"/>
        <v>0.11965113498600022</v>
      </c>
      <c r="N8">
        <f t="shared" si="0"/>
        <v>7.3288096263746119E-2</v>
      </c>
      <c r="Q8">
        <v>0.66492856950881085</v>
      </c>
      <c r="R8">
        <v>0.63477828865951458</v>
      </c>
      <c r="S8">
        <v>0.11965113498600022</v>
      </c>
      <c r="U8">
        <f t="shared" si="3"/>
        <v>0.47311933105144188</v>
      </c>
      <c r="V8">
        <f t="shared" si="1"/>
        <v>0.32871702454033558</v>
      </c>
      <c r="W8">
        <v>5</v>
      </c>
      <c r="X8" t="s">
        <v>120</v>
      </c>
      <c r="Y8" s="19" t="s">
        <v>156</v>
      </c>
      <c r="Z8">
        <f t="shared" si="4"/>
        <v>16</v>
      </c>
      <c r="AA8">
        <f t="shared" si="5"/>
        <v>19</v>
      </c>
      <c r="AB8">
        <v>1</v>
      </c>
      <c r="AC8" t="s">
        <v>186</v>
      </c>
      <c r="AF8" t="str">
        <f t="shared" si="6"/>
        <v>["Delete_inside_vertex"],</v>
      </c>
    </row>
    <row r="9" spans="1:32" x14ac:dyDescent="0.25">
      <c r="A9">
        <v>6</v>
      </c>
      <c r="B9">
        <v>0.79012964249830597</v>
      </c>
      <c r="C9">
        <v>0.79876657415972796</v>
      </c>
      <c r="D9">
        <v>0.72575697964205099</v>
      </c>
      <c r="E9">
        <v>0.74050311127675705</v>
      </c>
      <c r="F9">
        <v>0.68947354887010504</v>
      </c>
      <c r="G9">
        <v>0.69997366395133798</v>
      </c>
      <c r="I9">
        <f t="shared" si="2"/>
        <v>0.63894362791862136</v>
      </c>
      <c r="J9">
        <f t="shared" si="0"/>
        <v>0.48746251896450343</v>
      </c>
      <c r="K9">
        <f t="shared" si="0"/>
        <v>0.61061295412244909</v>
      </c>
      <c r="L9">
        <f t="shared" si="0"/>
        <v>0.65428735685445738</v>
      </c>
      <c r="M9">
        <f t="shared" si="0"/>
        <v>0.16087694154400814</v>
      </c>
      <c r="N9">
        <f t="shared" si="0"/>
        <v>0.10857566770853455</v>
      </c>
      <c r="Q9">
        <v>0.63894362791862136</v>
      </c>
      <c r="R9">
        <v>0.61061295412244909</v>
      </c>
      <c r="S9">
        <v>0.16087694154400814</v>
      </c>
      <c r="U9">
        <f t="shared" si="3"/>
        <v>0.47014450786169287</v>
      </c>
      <c r="V9">
        <f t="shared" si="1"/>
        <v>0.34360441395500174</v>
      </c>
      <c r="W9">
        <v>6</v>
      </c>
      <c r="X9" t="s">
        <v>163</v>
      </c>
      <c r="Y9" s="20" t="s">
        <v>154</v>
      </c>
      <c r="Z9">
        <f t="shared" si="4"/>
        <v>17</v>
      </c>
      <c r="AA9">
        <f t="shared" si="5"/>
        <v>17</v>
      </c>
      <c r="AB9">
        <v>0</v>
      </c>
      <c r="AC9" t="s">
        <v>189</v>
      </c>
      <c r="AF9" t="str">
        <f t="shared" si="6"/>
        <v/>
      </c>
    </row>
    <row r="10" spans="1:32" x14ac:dyDescent="0.25">
      <c r="A10">
        <v>7</v>
      </c>
      <c r="B10">
        <v>0.78773674367568902</v>
      </c>
      <c r="C10">
        <v>0.80106843511098802</v>
      </c>
      <c r="D10">
        <v>0.72891870329434705</v>
      </c>
      <c r="E10">
        <v>0.75198653160911799</v>
      </c>
      <c r="F10">
        <v>0.70303413106157697</v>
      </c>
      <c r="G10">
        <v>0.71032470297296002</v>
      </c>
      <c r="I10">
        <f t="shared" si="2"/>
        <v>0.61372604462526092</v>
      </c>
      <c r="J10">
        <f t="shared" si="0"/>
        <v>0.521795744782522</v>
      </c>
      <c r="K10">
        <f t="shared" si="0"/>
        <v>0.63384824805157969</v>
      </c>
      <c r="L10">
        <f t="shared" si="0"/>
        <v>0.73402700409306565</v>
      </c>
      <c r="M10">
        <f t="shared" si="0"/>
        <v>0.47967080656430738</v>
      </c>
      <c r="N10">
        <f t="shared" si="0"/>
        <v>0.37129129181822834</v>
      </c>
      <c r="Q10">
        <v>0.61372604462526092</v>
      </c>
      <c r="R10">
        <v>0.63384824805157969</v>
      </c>
      <c r="S10">
        <v>0.47967080656430738</v>
      </c>
      <c r="U10">
        <f t="shared" si="3"/>
        <v>0.57574836641371607</v>
      </c>
      <c r="V10">
        <f t="shared" si="1"/>
        <v>0.5393295628165844</v>
      </c>
      <c r="W10">
        <v>7</v>
      </c>
      <c r="X10" t="s">
        <v>164</v>
      </c>
      <c r="Y10" s="20" t="s">
        <v>154</v>
      </c>
      <c r="Z10">
        <f t="shared" si="4"/>
        <v>10</v>
      </c>
      <c r="AA10">
        <f t="shared" si="5"/>
        <v>6</v>
      </c>
      <c r="AB10">
        <v>1</v>
      </c>
      <c r="AC10" t="s">
        <v>183</v>
      </c>
      <c r="AF10" t="str">
        <f t="shared" si="6"/>
        <v>["Replace_inside_vertex"],</v>
      </c>
    </row>
    <row r="11" spans="1:32" x14ac:dyDescent="0.25">
      <c r="A11">
        <v>8</v>
      </c>
      <c r="B11">
        <v>0.79505320150093495</v>
      </c>
      <c r="C11">
        <v>0.80918742065828098</v>
      </c>
      <c r="D11">
        <v>0.74085523505881101</v>
      </c>
      <c r="E11">
        <v>0.75106900133856203</v>
      </c>
      <c r="F11">
        <v>0.69058085464421004</v>
      </c>
      <c r="G11">
        <v>0.69873576801697601</v>
      </c>
      <c r="I11">
        <f t="shared" si="2"/>
        <v>0.69083059366704558</v>
      </c>
      <c r="J11">
        <f t="shared" si="0"/>
        <v>0.6428938345936579</v>
      </c>
      <c r="K11">
        <f t="shared" si="0"/>
        <v>0.72156901512124794</v>
      </c>
      <c r="L11">
        <f t="shared" si="0"/>
        <v>0.72765577165644579</v>
      </c>
      <c r="M11">
        <f t="shared" si="0"/>
        <v>0.18690844096652018</v>
      </c>
      <c r="N11">
        <f t="shared" si="0"/>
        <v>7.7157121000380607E-2</v>
      </c>
      <c r="Q11">
        <v>0.69083059366704558</v>
      </c>
      <c r="R11">
        <v>0.72156901512124794</v>
      </c>
      <c r="S11">
        <v>0.18690844096652018</v>
      </c>
      <c r="U11">
        <f t="shared" si="3"/>
        <v>0.53310268325160459</v>
      </c>
      <c r="V11">
        <f t="shared" si="1"/>
        <v>0.39769882848299104</v>
      </c>
      <c r="W11">
        <v>8</v>
      </c>
      <c r="X11" t="s">
        <v>165</v>
      </c>
      <c r="Y11" s="21" t="s">
        <v>158</v>
      </c>
      <c r="Z11">
        <f t="shared" si="4"/>
        <v>14</v>
      </c>
      <c r="AA11">
        <f t="shared" si="5"/>
        <v>14</v>
      </c>
      <c r="AB11">
        <v>1</v>
      </c>
      <c r="AC11" s="21" t="s">
        <v>191</v>
      </c>
      <c r="AF11" t="str">
        <f t="shared" si="6"/>
        <v>["Donate_between_routes"],</v>
      </c>
    </row>
    <row r="12" spans="1:32" x14ac:dyDescent="0.25">
      <c r="A12">
        <v>9</v>
      </c>
      <c r="B12">
        <v>0.79021236549451102</v>
      </c>
      <c r="C12">
        <v>0.80128628694771098</v>
      </c>
      <c r="D12">
        <v>0.71881813443326703</v>
      </c>
      <c r="E12">
        <v>0.73069791443168497</v>
      </c>
      <c r="F12">
        <v>0.69081248462899503</v>
      </c>
      <c r="G12">
        <v>0.69884318168689996</v>
      </c>
      <c r="I12">
        <f t="shared" si="2"/>
        <v>0.63981540487273236</v>
      </c>
      <c r="J12">
        <f t="shared" si="0"/>
        <v>0.5250450967040553</v>
      </c>
      <c r="K12">
        <f t="shared" si="0"/>
        <v>0.55961984856189473</v>
      </c>
      <c r="L12">
        <f t="shared" si="0"/>
        <v>0.58620111469820468</v>
      </c>
      <c r="M12">
        <f t="shared" si="0"/>
        <v>0.19235379847857725</v>
      </c>
      <c r="N12">
        <f t="shared" si="0"/>
        <v>7.9883344838686768E-2</v>
      </c>
      <c r="Q12">
        <v>0.63981540487273236</v>
      </c>
      <c r="R12">
        <v>0.55961984856189473</v>
      </c>
      <c r="S12">
        <v>0.19235379847857725</v>
      </c>
      <c r="U12">
        <f t="shared" si="3"/>
        <v>0.4639296839710681</v>
      </c>
      <c r="V12">
        <f t="shared" si="1"/>
        <v>0.347279774142988</v>
      </c>
      <c r="W12">
        <v>9</v>
      </c>
      <c r="X12" t="s">
        <v>166</v>
      </c>
      <c r="Y12" s="21" t="s">
        <v>158</v>
      </c>
      <c r="Z12">
        <f t="shared" si="4"/>
        <v>18</v>
      </c>
      <c r="AA12">
        <f t="shared" si="5"/>
        <v>16</v>
      </c>
      <c r="AB12">
        <v>0</v>
      </c>
      <c r="AC12" t="s">
        <v>188</v>
      </c>
      <c r="AF12" t="str">
        <f t="shared" si="6"/>
        <v/>
      </c>
    </row>
    <row r="13" spans="1:32" x14ac:dyDescent="0.25">
      <c r="A13">
        <v>10</v>
      </c>
      <c r="B13">
        <v>0.78619827678691301</v>
      </c>
      <c r="C13">
        <v>0.79649835209502196</v>
      </c>
      <c r="D13">
        <v>0.714736099593688</v>
      </c>
      <c r="E13">
        <v>0.75276422134479204</v>
      </c>
      <c r="F13">
        <v>0.71917271364294799</v>
      </c>
      <c r="G13">
        <v>0.73509593001237605</v>
      </c>
      <c r="I13">
        <f t="shared" si="2"/>
        <v>0.59751289906929583</v>
      </c>
      <c r="J13">
        <f t="shared" si="0"/>
        <v>0.45363103131085791</v>
      </c>
      <c r="K13">
        <f t="shared" si="0"/>
        <v>0.52962124977300573</v>
      </c>
      <c r="L13">
        <f t="shared" si="0"/>
        <v>0.73942719875536322</v>
      </c>
      <c r="M13">
        <f t="shared" si="0"/>
        <v>0.85907052881960178</v>
      </c>
      <c r="N13">
        <f t="shared" si="0"/>
        <v>1</v>
      </c>
      <c r="Q13">
        <v>0.59751289906929583</v>
      </c>
      <c r="R13">
        <v>0.52962124977300573</v>
      </c>
      <c r="S13">
        <v>0.85907052881960178</v>
      </c>
      <c r="U13">
        <f t="shared" si="3"/>
        <v>0.66206822588730108</v>
      </c>
      <c r="V13">
        <f t="shared" si="1"/>
        <v>0.73407998213059233</v>
      </c>
      <c r="W13">
        <v>10</v>
      </c>
      <c r="X13" t="s">
        <v>125</v>
      </c>
      <c r="Y13" s="18" t="s">
        <v>155</v>
      </c>
      <c r="Z13">
        <f t="shared" si="4"/>
        <v>6</v>
      </c>
      <c r="AA13">
        <f t="shared" si="5"/>
        <v>4</v>
      </c>
      <c r="AB13">
        <v>1</v>
      </c>
      <c r="AC13" t="s">
        <v>182</v>
      </c>
      <c r="AF13" t="str">
        <f t="shared" si="6"/>
        <v>["Merge_terminals"],</v>
      </c>
    </row>
    <row r="14" spans="1:32" x14ac:dyDescent="0.25">
      <c r="A14">
        <v>11</v>
      </c>
      <c r="B14">
        <v>0.78885795980152995</v>
      </c>
      <c r="C14">
        <v>0.80392453676449904</v>
      </c>
      <c r="D14">
        <v>0.70503000289184503</v>
      </c>
      <c r="E14">
        <v>0.75074882154422695</v>
      </c>
      <c r="F14">
        <v>0.69280404172862498</v>
      </c>
      <c r="G14">
        <v>0.70490078707995596</v>
      </c>
      <c r="I14">
        <f t="shared" si="2"/>
        <v>0.62554198969406694</v>
      </c>
      <c r="J14">
        <f t="shared" si="0"/>
        <v>0.56439570416561657</v>
      </c>
      <c r="K14">
        <f t="shared" si="0"/>
        <v>0.45829179958272448</v>
      </c>
      <c r="L14">
        <f t="shared" si="0"/>
        <v>0.72543247727948557</v>
      </c>
      <c r="M14">
        <f t="shared" si="0"/>
        <v>0.23917304091485891</v>
      </c>
      <c r="N14">
        <f t="shared" si="0"/>
        <v>0.23362902951079142</v>
      </c>
      <c r="Q14">
        <v>0.62554198969406694</v>
      </c>
      <c r="R14">
        <v>0.45829179958272448</v>
      </c>
      <c r="S14">
        <v>0.23917304091485891</v>
      </c>
      <c r="U14">
        <f t="shared" si="3"/>
        <v>0.44100227673055009</v>
      </c>
      <c r="V14">
        <f t="shared" si="1"/>
        <v>0.34354556339313935</v>
      </c>
      <c r="W14">
        <v>11</v>
      </c>
      <c r="X14" t="s">
        <v>126</v>
      </c>
      <c r="Y14" s="22" t="s">
        <v>157</v>
      </c>
      <c r="Z14">
        <f t="shared" si="4"/>
        <v>20</v>
      </c>
      <c r="AA14">
        <f t="shared" si="5"/>
        <v>18</v>
      </c>
      <c r="AB14">
        <v>0</v>
      </c>
      <c r="AC14" t="s">
        <v>187</v>
      </c>
      <c r="AF14" t="str">
        <f t="shared" si="6"/>
        <v/>
      </c>
    </row>
    <row r="15" spans="1:32" x14ac:dyDescent="0.25">
      <c r="A15">
        <v>12</v>
      </c>
      <c r="B15">
        <v>0.81540669013379397</v>
      </c>
      <c r="C15">
        <v>0.82167866053157401</v>
      </c>
      <c r="D15">
        <v>0.74166358833208601</v>
      </c>
      <c r="E15">
        <v>0.75764868989329304</v>
      </c>
      <c r="F15">
        <v>0.69669265836776995</v>
      </c>
      <c r="G15">
        <v>0.70840572067547003</v>
      </c>
      <c r="I15">
        <f t="shared" si="2"/>
        <v>0.90532599566998595</v>
      </c>
      <c r="J15">
        <f t="shared" si="0"/>
        <v>0.82920593962417344</v>
      </c>
      <c r="K15">
        <f t="shared" si="0"/>
        <v>0.72750954882016239</v>
      </c>
      <c r="L15">
        <f t="shared" si="0"/>
        <v>0.77334442791991387</v>
      </c>
      <c r="M15">
        <f t="shared" si="0"/>
        <v>0.33058999562015773</v>
      </c>
      <c r="N15">
        <f t="shared" si="0"/>
        <v>0.32258636172498484</v>
      </c>
      <c r="Q15">
        <v>0.90532599566998595</v>
      </c>
      <c r="R15">
        <v>0.72750954882016239</v>
      </c>
      <c r="S15">
        <v>0.33058999562015773</v>
      </c>
      <c r="U15">
        <f t="shared" si="3"/>
        <v>0.65447518003676863</v>
      </c>
      <c r="V15">
        <f t="shared" si="1"/>
        <v>0.50713946158514189</v>
      </c>
      <c r="W15">
        <v>12</v>
      </c>
      <c r="X15" t="s">
        <v>127</v>
      </c>
      <c r="Y15" s="19" t="s">
        <v>156</v>
      </c>
      <c r="Z15">
        <f t="shared" si="4"/>
        <v>7</v>
      </c>
      <c r="AA15">
        <f t="shared" si="5"/>
        <v>9</v>
      </c>
      <c r="AB15">
        <v>0</v>
      </c>
      <c r="AC15" t="s">
        <v>179</v>
      </c>
      <c r="AF15" t="str">
        <f t="shared" si="6"/>
        <v/>
      </c>
    </row>
    <row r="16" spans="1:32" x14ac:dyDescent="0.25">
      <c r="A16">
        <v>13</v>
      </c>
      <c r="B16">
        <v>0.81063425319669502</v>
      </c>
      <c r="C16">
        <v>0.82142156332720595</v>
      </c>
      <c r="D16">
        <v>0.72438022013456704</v>
      </c>
      <c r="E16">
        <v>0.73455627399184498</v>
      </c>
      <c r="F16">
        <v>0.69144554320388396</v>
      </c>
      <c r="G16">
        <v>0.70185640346385503</v>
      </c>
      <c r="I16">
        <f t="shared" si="2"/>
        <v>0.85503163101231749</v>
      </c>
      <c r="J16">
        <f t="shared" si="0"/>
        <v>0.82537122651089101</v>
      </c>
      <c r="K16">
        <f t="shared" si="0"/>
        <v>0.60049524133534848</v>
      </c>
      <c r="L16">
        <f t="shared" si="0"/>
        <v>0.61299315237881236</v>
      </c>
      <c r="M16">
        <f t="shared" si="0"/>
        <v>0.20723628560365104</v>
      </c>
      <c r="N16">
        <f t="shared" si="0"/>
        <v>0.1563607340225236</v>
      </c>
      <c r="Q16">
        <v>0.85503163101231749</v>
      </c>
      <c r="R16">
        <v>0.60049524133534848</v>
      </c>
      <c r="S16">
        <v>0.20723628560365104</v>
      </c>
      <c r="U16">
        <f t="shared" si="3"/>
        <v>0.5542543859837723</v>
      </c>
      <c r="V16">
        <f t="shared" si="1"/>
        <v>0.3899935068640269</v>
      </c>
      <c r="W16">
        <v>13</v>
      </c>
      <c r="X16" t="s">
        <v>128</v>
      </c>
      <c r="Y16" s="19" t="s">
        <v>156</v>
      </c>
      <c r="Z16">
        <f t="shared" si="4"/>
        <v>12</v>
      </c>
      <c r="AA16">
        <f t="shared" si="5"/>
        <v>15</v>
      </c>
      <c r="AB16">
        <v>0</v>
      </c>
      <c r="AC16" t="s">
        <v>174</v>
      </c>
      <c r="AF16" t="str">
        <f t="shared" si="6"/>
        <v/>
      </c>
    </row>
    <row r="17" spans="1:32" x14ac:dyDescent="0.25">
      <c r="A17">
        <v>14</v>
      </c>
      <c r="B17">
        <v>0.800537661536736</v>
      </c>
      <c r="C17">
        <v>0.81293655465718295</v>
      </c>
      <c r="D17">
        <v>0.72584111317230804</v>
      </c>
      <c r="E17">
        <v>0.73977938345807803</v>
      </c>
      <c r="F17">
        <v>0.68656199286844599</v>
      </c>
      <c r="G17">
        <v>0.69569576469407701</v>
      </c>
      <c r="I17">
        <f t="shared" si="2"/>
        <v>0.74862861941920189</v>
      </c>
      <c r="J17">
        <f t="shared" si="0"/>
        <v>0.69881374762569837</v>
      </c>
      <c r="K17">
        <f t="shared" si="0"/>
        <v>0.61123124576327559</v>
      </c>
      <c r="L17">
        <f t="shared" si="0"/>
        <v>0.64926186799417396</v>
      </c>
      <c r="M17">
        <f t="shared" si="0"/>
        <v>9.2429571225670415E-2</v>
      </c>
      <c r="N17">
        <f t="shared" si="0"/>
        <v>0</v>
      </c>
      <c r="Q17">
        <v>0.74862861941920189</v>
      </c>
      <c r="R17">
        <v>0.61123124576327559</v>
      </c>
      <c r="S17">
        <v>9.2429571225670415E-2</v>
      </c>
      <c r="U17">
        <f t="shared" si="3"/>
        <v>0.48409647880271595</v>
      </c>
      <c r="V17">
        <f t="shared" si="1"/>
        <v>0.31368997840630514</v>
      </c>
      <c r="W17">
        <v>14</v>
      </c>
      <c r="X17" t="s">
        <v>129</v>
      </c>
      <c r="Y17" s="22" t="s">
        <v>157</v>
      </c>
      <c r="Z17">
        <f t="shared" si="4"/>
        <v>15</v>
      </c>
      <c r="AA17">
        <f t="shared" si="5"/>
        <v>20</v>
      </c>
      <c r="AB17">
        <v>0</v>
      </c>
      <c r="AC17" t="s">
        <v>193</v>
      </c>
      <c r="AF17" t="str">
        <f t="shared" si="6"/>
        <v/>
      </c>
    </row>
    <row r="18" spans="1:32" x14ac:dyDescent="0.25">
      <c r="A18">
        <v>15</v>
      </c>
      <c r="B18">
        <v>0.82077265318708403</v>
      </c>
      <c r="C18">
        <v>0.82961823868391804</v>
      </c>
      <c r="D18">
        <v>0.73820379599888497</v>
      </c>
      <c r="E18">
        <v>0.75917712013501004</v>
      </c>
      <c r="F18">
        <v>0.69313916265986997</v>
      </c>
      <c r="G18">
        <v>0.70160281497654897</v>
      </c>
      <c r="I18">
        <f t="shared" si="2"/>
        <v>0.9618752400285292</v>
      </c>
      <c r="J18">
        <f t="shared" si="0"/>
        <v>0.94762809255874347</v>
      </c>
      <c r="K18">
        <f t="shared" si="0"/>
        <v>0.7020837682535086</v>
      </c>
      <c r="L18">
        <f t="shared" si="0"/>
        <v>0.78395768466536975</v>
      </c>
      <c r="M18">
        <f t="shared" si="0"/>
        <v>0.24705135287907384</v>
      </c>
      <c r="N18">
        <f t="shared" si="0"/>
        <v>0.14992450500527429</v>
      </c>
      <c r="Q18">
        <v>0.9618752400285292</v>
      </c>
      <c r="R18">
        <v>0.7020837682535086</v>
      </c>
      <c r="S18">
        <v>0.24705135287907384</v>
      </c>
      <c r="U18">
        <f t="shared" si="3"/>
        <v>0.63700345372037059</v>
      </c>
      <c r="V18">
        <f t="shared" si="1"/>
        <v>0.45504346620634978</v>
      </c>
      <c r="W18">
        <v>15</v>
      </c>
      <c r="X18" t="s">
        <v>167</v>
      </c>
      <c r="Y18" s="19" t="s">
        <v>156</v>
      </c>
      <c r="Z18">
        <f t="shared" si="4"/>
        <v>8</v>
      </c>
      <c r="AA18">
        <f t="shared" si="5"/>
        <v>12</v>
      </c>
      <c r="AB18">
        <v>1</v>
      </c>
      <c r="AC18" t="s">
        <v>173</v>
      </c>
      <c r="AF18" t="str">
        <f t="shared" si="6"/>
        <v>["Trim_one_terminal_cb"],</v>
      </c>
    </row>
    <row r="19" spans="1:32" x14ac:dyDescent="0.25">
      <c r="A19">
        <v>16</v>
      </c>
      <c r="B19">
        <v>0.82005822731077105</v>
      </c>
      <c r="C19">
        <v>0.82826147025962005</v>
      </c>
      <c r="D19">
        <v>0.730634687812732</v>
      </c>
      <c r="E19">
        <v>0.74763343780201996</v>
      </c>
      <c r="F19">
        <v>0.69140832344666203</v>
      </c>
      <c r="G19">
        <v>0.70432296632892999</v>
      </c>
      <c r="I19">
        <f t="shared" si="2"/>
        <v>0.9543462572430591</v>
      </c>
      <c r="J19">
        <f t="shared" ref="J19:J23" si="7">(C19-MIN(C$3:C$23))/(MAX(C$3:C$23)-MIN(C$3:C$23))</f>
        <v>0.92739131992976231</v>
      </c>
      <c r="K19">
        <f t="shared" ref="K19:K23" si="8">(D19-MIN(D$3:D$23))/(MAX(D$3:D$23)-MIN(D$3:D$23))</f>
        <v>0.64645890257021765</v>
      </c>
      <c r="L19">
        <f t="shared" ref="L19:L23" si="9">(E19-MIN(E$3:E$23))/(MAX(E$3:E$23)-MIN(E$3:E$23))</f>
        <v>0.70379958451526092</v>
      </c>
      <c r="M19">
        <f t="shared" ref="M19:M23" si="10">(F19-MIN(F$3:F$23))/(MAX(F$3:F$23)-MIN(F$3:F$23))</f>
        <v>0.20636129144098461</v>
      </c>
      <c r="N19">
        <f t="shared" ref="N19:N23" si="11">(G19-MIN(G$3:G$23))/(MAX(G$3:G$23)-MIN(G$3:G$23))</f>
        <v>0.2189635897503748</v>
      </c>
      <c r="Q19">
        <v>0.9543462572430591</v>
      </c>
      <c r="R19">
        <v>0.64645890257021765</v>
      </c>
      <c r="S19">
        <v>0.20636129144098461</v>
      </c>
      <c r="U19">
        <f t="shared" si="3"/>
        <v>0.60238881708475378</v>
      </c>
      <c r="V19">
        <f t="shared" si="1"/>
        <v>0.41318907135996197</v>
      </c>
      <c r="W19">
        <v>16</v>
      </c>
      <c r="X19" t="s">
        <v>131</v>
      </c>
      <c r="Y19" s="19" t="s">
        <v>156</v>
      </c>
      <c r="Z19">
        <f t="shared" si="4"/>
        <v>9</v>
      </c>
      <c r="AA19">
        <f t="shared" si="5"/>
        <v>13</v>
      </c>
      <c r="AB19">
        <v>1</v>
      </c>
      <c r="AC19" s="21" t="s">
        <v>195</v>
      </c>
      <c r="AF19" t="str">
        <f t="shared" si="6"/>
        <v>["Trim_one_path_random_cb"],</v>
      </c>
    </row>
    <row r="20" spans="1:32" x14ac:dyDescent="0.25">
      <c r="A20">
        <v>17</v>
      </c>
      <c r="B20">
        <v>0.80984734352911902</v>
      </c>
      <c r="C20">
        <v>0.81528807301240203</v>
      </c>
      <c r="D20">
        <v>0.71199597327154796</v>
      </c>
      <c r="E20">
        <v>0.72137024209662803</v>
      </c>
      <c r="F20">
        <v>0.68263030240931999</v>
      </c>
      <c r="G20">
        <v>0.69624964354588603</v>
      </c>
      <c r="I20">
        <f t="shared" si="2"/>
        <v>0.84673877721553803</v>
      </c>
      <c r="J20">
        <f t="shared" si="7"/>
        <v>0.73388763454347961</v>
      </c>
      <c r="K20">
        <f t="shared" si="8"/>
        <v>0.50948424619534149</v>
      </c>
      <c r="L20">
        <f t="shared" si="9"/>
        <v>0.52143075185964038</v>
      </c>
      <c r="M20">
        <f t="shared" si="10"/>
        <v>0</v>
      </c>
      <c r="N20">
        <f t="shared" si="11"/>
        <v>1.4057779893420294E-2</v>
      </c>
      <c r="Q20">
        <v>0.84673877721553803</v>
      </c>
      <c r="R20">
        <v>0.50948424619534149</v>
      </c>
      <c r="S20">
        <v>0</v>
      </c>
      <c r="U20">
        <f t="shared" si="3"/>
        <v>0.45207434113695982</v>
      </c>
      <c r="V20">
        <f t="shared" si="1"/>
        <v>0.23751915158015624</v>
      </c>
      <c r="W20">
        <v>17</v>
      </c>
      <c r="X20" t="s">
        <v>132</v>
      </c>
      <c r="Y20" s="19" t="s">
        <v>156</v>
      </c>
      <c r="Z20">
        <f t="shared" si="4"/>
        <v>19</v>
      </c>
      <c r="AA20">
        <f t="shared" si="5"/>
        <v>21</v>
      </c>
      <c r="AB20">
        <v>0</v>
      </c>
      <c r="AC20" t="s">
        <v>172</v>
      </c>
      <c r="AF20" t="str">
        <f t="shared" si="6"/>
        <v/>
      </c>
    </row>
    <row r="21" spans="1:32" x14ac:dyDescent="0.25">
      <c r="A21">
        <v>18</v>
      </c>
      <c r="B21">
        <v>0.77657508079339699</v>
      </c>
      <c r="C21">
        <v>0.79904689821433506</v>
      </c>
      <c r="D21">
        <v>0.74916902138003605</v>
      </c>
      <c r="E21">
        <v>0.76959966933343404</v>
      </c>
      <c r="F21">
        <v>0.72092375202881298</v>
      </c>
      <c r="G21">
        <v>0.72539798443986203</v>
      </c>
      <c r="I21">
        <f t="shared" si="2"/>
        <v>0.49609877147595866</v>
      </c>
      <c r="J21">
        <f t="shared" si="7"/>
        <v>0.4916436703341287</v>
      </c>
      <c r="K21">
        <f t="shared" si="8"/>
        <v>0.78266647020634539</v>
      </c>
      <c r="L21">
        <f t="shared" si="9"/>
        <v>0.8563307557848957</v>
      </c>
      <c r="M21">
        <f t="shared" si="10"/>
        <v>0.90023544983456116</v>
      </c>
      <c r="N21">
        <f t="shared" si="11"/>
        <v>0.7538602822052145</v>
      </c>
      <c r="Q21">
        <v>0.49609877147595866</v>
      </c>
      <c r="R21">
        <v>0.78266647020634539</v>
      </c>
      <c r="S21">
        <v>0.90023544983456116</v>
      </c>
      <c r="U21">
        <f t="shared" si="3"/>
        <v>0.72633356383895509</v>
      </c>
      <c r="V21">
        <f t="shared" si="1"/>
        <v>0.82455108811023614</v>
      </c>
      <c r="W21">
        <v>18</v>
      </c>
      <c r="X21" t="s">
        <v>168</v>
      </c>
      <c r="Y21" s="18" t="s">
        <v>155</v>
      </c>
      <c r="Z21">
        <f t="shared" si="4"/>
        <v>3</v>
      </c>
      <c r="AA21">
        <f t="shared" si="5"/>
        <v>2</v>
      </c>
      <c r="AB21">
        <v>1</v>
      </c>
      <c r="AC21" t="s">
        <v>152</v>
      </c>
      <c r="AF21" t="str">
        <f t="shared" si="6"/>
        <v>["Grow_one_terminal_cb"],</v>
      </c>
    </row>
    <row r="22" spans="1:32" x14ac:dyDescent="0.25">
      <c r="A22">
        <v>19</v>
      </c>
      <c r="B22">
        <v>0.78750454472738896</v>
      </c>
      <c r="C22">
        <v>0.80508748112818396</v>
      </c>
      <c r="D22">
        <v>0.70011320148664502</v>
      </c>
      <c r="E22">
        <v>0.74898844567707401</v>
      </c>
      <c r="F22">
        <v>0.72516745158127305</v>
      </c>
      <c r="G22">
        <v>0.72845243128552595</v>
      </c>
      <c r="I22">
        <f t="shared" si="2"/>
        <v>0.61127901415993446</v>
      </c>
      <c r="J22">
        <f t="shared" si="7"/>
        <v>0.58174150927618551</v>
      </c>
      <c r="K22">
        <f t="shared" si="8"/>
        <v>0.42215855759049015</v>
      </c>
      <c r="L22">
        <f t="shared" si="9"/>
        <v>0.7132086148246245</v>
      </c>
      <c r="M22">
        <f t="shared" si="10"/>
        <v>1</v>
      </c>
      <c r="N22">
        <f t="shared" si="11"/>
        <v>0.83138398853964723</v>
      </c>
      <c r="Q22">
        <v>0.61127901415993446</v>
      </c>
      <c r="R22">
        <v>0.42215855759049015</v>
      </c>
      <c r="S22">
        <v>1</v>
      </c>
      <c r="U22">
        <f t="shared" si="3"/>
        <v>0.67781252391680813</v>
      </c>
      <c r="V22">
        <f t="shared" si="1"/>
        <v>0.78777546869314052</v>
      </c>
      <c r="W22">
        <v>19</v>
      </c>
      <c r="X22" t="s">
        <v>169</v>
      </c>
      <c r="Y22" s="18" t="s">
        <v>155</v>
      </c>
      <c r="Z22">
        <f t="shared" si="4"/>
        <v>5</v>
      </c>
      <c r="AA22">
        <f t="shared" si="5"/>
        <v>3</v>
      </c>
      <c r="AB22">
        <v>1</v>
      </c>
      <c r="AC22" t="s">
        <v>178</v>
      </c>
      <c r="AF22" t="str">
        <f t="shared" si="6"/>
        <v>["Grow_one_path_random_cb"],</v>
      </c>
    </row>
    <row r="23" spans="1:32" x14ac:dyDescent="0.25">
      <c r="A23">
        <v>20</v>
      </c>
      <c r="B23">
        <v>0.72950022225692901</v>
      </c>
      <c r="C23">
        <v>0.766084794021889</v>
      </c>
      <c r="D23">
        <v>0.64266832040943001</v>
      </c>
      <c r="E23">
        <v>0.64627825579895004</v>
      </c>
      <c r="F23">
        <v>0.71839058637584596</v>
      </c>
      <c r="G23">
        <v>0.72137163930821602</v>
      </c>
      <c r="I23">
        <f t="shared" si="2"/>
        <v>0</v>
      </c>
      <c r="J23">
        <f t="shared" si="7"/>
        <v>0</v>
      </c>
      <c r="K23">
        <f t="shared" si="8"/>
        <v>0</v>
      </c>
      <c r="L23">
        <f t="shared" si="9"/>
        <v>0</v>
      </c>
      <c r="M23">
        <f t="shared" si="10"/>
        <v>0.84068360627478478</v>
      </c>
      <c r="N23">
        <f t="shared" si="11"/>
        <v>0.65166921018511781</v>
      </c>
      <c r="Q23">
        <v>0</v>
      </c>
      <c r="R23">
        <v>0</v>
      </c>
      <c r="S23">
        <v>0.84068360627478478</v>
      </c>
      <c r="U23">
        <f t="shared" si="3"/>
        <v>0.28022786875826161</v>
      </c>
      <c r="V23">
        <f t="shared" si="1"/>
        <v>0.5044101637648708</v>
      </c>
      <c r="W23">
        <v>20</v>
      </c>
      <c r="X23" t="s">
        <v>170</v>
      </c>
      <c r="Y23" s="18" t="s">
        <v>155</v>
      </c>
      <c r="Z23">
        <f t="shared" si="4"/>
        <v>21</v>
      </c>
      <c r="AA23">
        <f t="shared" si="5"/>
        <v>10</v>
      </c>
      <c r="AB23">
        <v>0</v>
      </c>
      <c r="AF23" t="str">
        <f t="shared" si="6"/>
        <v/>
      </c>
    </row>
    <row r="25" spans="1:32" x14ac:dyDescent="0.25">
      <c r="AB25">
        <f>SUM(AB3:AB23)</f>
        <v>13</v>
      </c>
    </row>
    <row r="27" spans="1:32" x14ac:dyDescent="0.25">
      <c r="Y27" s="18" t="s">
        <v>155</v>
      </c>
      <c r="Z27">
        <v>5</v>
      </c>
      <c r="AB27" t="s">
        <v>171</v>
      </c>
    </row>
    <row r="28" spans="1:32" x14ac:dyDescent="0.25">
      <c r="Y28" s="19" t="s">
        <v>156</v>
      </c>
      <c r="Z28">
        <v>4</v>
      </c>
      <c r="AB28" t="s">
        <v>175</v>
      </c>
    </row>
    <row r="29" spans="1:32" x14ac:dyDescent="0.25">
      <c r="Y29" s="20" t="s">
        <v>154</v>
      </c>
      <c r="Z29">
        <v>3</v>
      </c>
      <c r="AB29" t="s">
        <v>194</v>
      </c>
    </row>
    <row r="30" spans="1:32" x14ac:dyDescent="0.25">
      <c r="Y30" s="21" t="s">
        <v>158</v>
      </c>
      <c r="Z30">
        <v>1</v>
      </c>
      <c r="AB30" t="s">
        <v>190</v>
      </c>
    </row>
    <row r="31" spans="1:32" x14ac:dyDescent="0.25">
      <c r="Y31" s="22" t="s">
        <v>157</v>
      </c>
      <c r="Z31">
        <v>0</v>
      </c>
      <c r="AB31" t="s">
        <v>192</v>
      </c>
    </row>
    <row r="32" spans="1:32" x14ac:dyDescent="0.25">
      <c r="Z32">
        <f>SUM(Z27:Z31)</f>
        <v>13</v>
      </c>
    </row>
    <row r="33" spans="17:28" x14ac:dyDescent="0.25">
      <c r="Q33" t="s">
        <v>177</v>
      </c>
    </row>
    <row r="34" spans="17:28" x14ac:dyDescent="0.25">
      <c r="Q34" t="s">
        <v>72</v>
      </c>
      <c r="R34" t="s">
        <v>143</v>
      </c>
      <c r="S34" t="s">
        <v>144</v>
      </c>
    </row>
    <row r="35" spans="17:28" x14ac:dyDescent="0.25">
      <c r="Q35" t="s">
        <v>142</v>
      </c>
      <c r="R35" t="s">
        <v>142</v>
      </c>
      <c r="S35" t="s">
        <v>142</v>
      </c>
      <c r="U35" t="s">
        <v>147</v>
      </c>
      <c r="V35" t="s">
        <v>184</v>
      </c>
      <c r="W35" t="s">
        <v>145</v>
      </c>
      <c r="X35" t="s">
        <v>148</v>
      </c>
      <c r="Y35" t="s">
        <v>153</v>
      </c>
      <c r="Z35" t="s">
        <v>150</v>
      </c>
      <c r="AA35" t="s">
        <v>185</v>
      </c>
      <c r="AB35" t="s">
        <v>149</v>
      </c>
    </row>
    <row r="36" spans="17:28" x14ac:dyDescent="0.25">
      <c r="Q36">
        <v>0.94974256053709394</v>
      </c>
      <c r="R36">
        <v>1</v>
      </c>
      <c r="S36">
        <v>0.52580951166459022</v>
      </c>
      <c r="U36">
        <f>AVERAGE(Q36:S36)</f>
        <v>0.82518402406722802</v>
      </c>
      <c r="V36">
        <f>0.6*S36+0.3*R36+0.1*Q36</f>
        <v>0.71045996305246351</v>
      </c>
      <c r="W36">
        <v>0</v>
      </c>
      <c r="X36" t="s">
        <v>115</v>
      </c>
      <c r="Y36" s="20" t="s">
        <v>154</v>
      </c>
      <c r="Z36">
        <f>_xlfn.RANK.AVG(U36,$U$36:$U$56)</f>
        <v>1</v>
      </c>
      <c r="AA36">
        <f>_xlfn.RANK.AVG(V36,$V$36:$V$56)</f>
        <v>5</v>
      </c>
      <c r="AB36">
        <f>AB3</f>
        <v>1</v>
      </c>
    </row>
    <row r="37" spans="17:28" x14ac:dyDescent="0.25">
      <c r="Q37">
        <v>0.60835752428054679</v>
      </c>
      <c r="R37">
        <v>0.85488206020754864</v>
      </c>
      <c r="S37">
        <v>0.8507434202845644</v>
      </c>
      <c r="U37">
        <f t="shared" ref="U37:U56" si="12">AVERAGE(Q37:S37)</f>
        <v>0.77132766825755328</v>
      </c>
      <c r="V37">
        <f t="shared" ref="V37:V56" si="13">0.6*S37+0.3*R37+0.1*Q37</f>
        <v>0.8277464226610578</v>
      </c>
      <c r="W37">
        <v>1</v>
      </c>
      <c r="X37" t="s">
        <v>159</v>
      </c>
      <c r="Y37" s="18" t="s">
        <v>155</v>
      </c>
      <c r="Z37">
        <f t="shared" ref="Z37:Z56" si="14">_xlfn.RANK.AVG(U37,$U$36:$U$56)</f>
        <v>2</v>
      </c>
      <c r="AA37">
        <f t="shared" ref="AA37:AA56" si="15">_xlfn.RANK.AVG(V37,$V$36:$V$56)</f>
        <v>2</v>
      </c>
      <c r="AB37">
        <f t="shared" ref="AB37:AB56" si="16">AB4</f>
        <v>1</v>
      </c>
    </row>
    <row r="38" spans="17:28" x14ac:dyDescent="0.25">
      <c r="Q38">
        <v>1</v>
      </c>
      <c r="R38">
        <v>0.72898004707026753</v>
      </c>
      <c r="S38">
        <v>0.25141412243250955</v>
      </c>
      <c r="U38">
        <f t="shared" si="12"/>
        <v>0.66013138983425901</v>
      </c>
      <c r="V38">
        <f t="shared" si="13"/>
        <v>0.46954248758058592</v>
      </c>
      <c r="W38">
        <v>2</v>
      </c>
      <c r="X38" t="s">
        <v>160</v>
      </c>
      <c r="Y38" s="19" t="s">
        <v>156</v>
      </c>
      <c r="Z38">
        <f t="shared" si="14"/>
        <v>6</v>
      </c>
      <c r="AA38">
        <f t="shared" si="15"/>
        <v>9</v>
      </c>
      <c r="AB38">
        <f t="shared" si="16"/>
        <v>1</v>
      </c>
    </row>
    <row r="39" spans="17:28" x14ac:dyDescent="0.25">
      <c r="Q39">
        <v>0.4149374619216552</v>
      </c>
      <c r="R39">
        <v>0.72623973659234076</v>
      </c>
      <c r="S39">
        <v>0.22648082352960519</v>
      </c>
      <c r="U39">
        <f t="shared" si="12"/>
        <v>0.45588600734786705</v>
      </c>
      <c r="V39">
        <f t="shared" si="13"/>
        <v>0.3952541612876308</v>
      </c>
      <c r="W39">
        <v>3</v>
      </c>
      <c r="X39" t="s">
        <v>161</v>
      </c>
      <c r="Y39" s="20" t="s">
        <v>154</v>
      </c>
      <c r="Z39">
        <f t="shared" si="14"/>
        <v>15</v>
      </c>
      <c r="AA39">
        <f t="shared" si="15"/>
        <v>13</v>
      </c>
      <c r="AB39">
        <f t="shared" si="16"/>
        <v>1</v>
      </c>
    </row>
    <row r="40" spans="17:28" x14ac:dyDescent="0.25">
      <c r="Q40">
        <v>0.44399049086716441</v>
      </c>
      <c r="R40">
        <v>0.69128526733951756</v>
      </c>
      <c r="S40">
        <v>0.37718655744261254</v>
      </c>
      <c r="U40">
        <f t="shared" si="12"/>
        <v>0.50415410521643145</v>
      </c>
      <c r="V40">
        <f t="shared" si="13"/>
        <v>0.47809656375413923</v>
      </c>
      <c r="W40">
        <v>4</v>
      </c>
      <c r="X40" t="s">
        <v>162</v>
      </c>
      <c r="Y40" s="18" t="s">
        <v>155</v>
      </c>
      <c r="Z40">
        <f t="shared" si="14"/>
        <v>13</v>
      </c>
      <c r="AA40">
        <f t="shared" si="15"/>
        <v>8</v>
      </c>
      <c r="AB40">
        <f t="shared" si="16"/>
        <v>1</v>
      </c>
    </row>
    <row r="41" spans="17:28" x14ac:dyDescent="0.25">
      <c r="Q41">
        <v>0.51897645414472082</v>
      </c>
      <c r="R41">
        <v>0.69641027117973031</v>
      </c>
      <c r="S41">
        <v>7.3288096263746119E-2</v>
      </c>
      <c r="U41">
        <f t="shared" si="12"/>
        <v>0.42955827386273243</v>
      </c>
      <c r="V41">
        <f t="shared" si="13"/>
        <v>0.30479358452663885</v>
      </c>
      <c r="W41">
        <v>5</v>
      </c>
      <c r="X41" t="s">
        <v>120</v>
      </c>
      <c r="Y41" s="19" t="s">
        <v>156</v>
      </c>
      <c r="Z41">
        <f t="shared" si="14"/>
        <v>17</v>
      </c>
      <c r="AA41">
        <f t="shared" si="15"/>
        <v>18</v>
      </c>
      <c r="AB41">
        <f t="shared" si="16"/>
        <v>1</v>
      </c>
    </row>
    <row r="42" spans="17:28" x14ac:dyDescent="0.25">
      <c r="Q42">
        <v>0.48746251896450343</v>
      </c>
      <c r="R42">
        <v>0.65428735685445738</v>
      </c>
      <c r="S42">
        <v>0.10857566770853455</v>
      </c>
      <c r="U42">
        <f t="shared" si="12"/>
        <v>0.41677518117583179</v>
      </c>
      <c r="V42">
        <f t="shared" si="13"/>
        <v>0.31017785957790822</v>
      </c>
      <c r="W42">
        <v>6</v>
      </c>
      <c r="X42" t="s">
        <v>163</v>
      </c>
      <c r="Y42" s="20" t="s">
        <v>154</v>
      </c>
      <c r="Z42">
        <f t="shared" si="14"/>
        <v>19</v>
      </c>
      <c r="AA42">
        <f t="shared" si="15"/>
        <v>17</v>
      </c>
      <c r="AB42">
        <f t="shared" si="16"/>
        <v>0</v>
      </c>
    </row>
    <row r="43" spans="17:28" x14ac:dyDescent="0.25">
      <c r="Q43">
        <v>0.521795744782522</v>
      </c>
      <c r="R43">
        <v>0.73402700409306565</v>
      </c>
      <c r="S43">
        <v>0.37129129181822834</v>
      </c>
      <c r="U43">
        <f t="shared" si="12"/>
        <v>0.54237134689793864</v>
      </c>
      <c r="V43">
        <f t="shared" si="13"/>
        <v>0.49516245079710891</v>
      </c>
      <c r="W43">
        <v>7</v>
      </c>
      <c r="X43" t="s">
        <v>164</v>
      </c>
      <c r="Y43" s="20" t="s">
        <v>154</v>
      </c>
      <c r="Z43">
        <f t="shared" si="14"/>
        <v>10</v>
      </c>
      <c r="AA43">
        <f t="shared" si="15"/>
        <v>7</v>
      </c>
      <c r="AB43">
        <f t="shared" si="16"/>
        <v>1</v>
      </c>
    </row>
    <row r="44" spans="17:28" x14ac:dyDescent="0.25">
      <c r="Q44">
        <v>0.6428938345936579</v>
      </c>
      <c r="R44">
        <v>0.72765577165644579</v>
      </c>
      <c r="S44">
        <v>7.7157121000380607E-2</v>
      </c>
      <c r="U44">
        <f t="shared" si="12"/>
        <v>0.48256890908349476</v>
      </c>
      <c r="V44">
        <f t="shared" si="13"/>
        <v>0.32888038755652788</v>
      </c>
      <c r="W44">
        <v>8</v>
      </c>
      <c r="X44" t="s">
        <v>165</v>
      </c>
      <c r="Y44" s="21" t="s">
        <v>158</v>
      </c>
      <c r="Z44">
        <f t="shared" si="14"/>
        <v>14</v>
      </c>
      <c r="AA44">
        <f t="shared" si="15"/>
        <v>16</v>
      </c>
      <c r="AB44">
        <f t="shared" si="16"/>
        <v>1</v>
      </c>
    </row>
    <row r="45" spans="17:28" x14ac:dyDescent="0.25">
      <c r="Q45">
        <v>0.5250450967040553</v>
      </c>
      <c r="R45">
        <v>0.58620111469820468</v>
      </c>
      <c r="S45">
        <v>7.9883344838686768E-2</v>
      </c>
      <c r="U45">
        <f t="shared" si="12"/>
        <v>0.39704318541364897</v>
      </c>
      <c r="V45">
        <f t="shared" si="13"/>
        <v>0.27629485098307899</v>
      </c>
      <c r="W45">
        <v>9</v>
      </c>
      <c r="X45" t="s">
        <v>166</v>
      </c>
      <c r="Y45" s="21" t="s">
        <v>158</v>
      </c>
      <c r="Z45">
        <f t="shared" si="14"/>
        <v>20</v>
      </c>
      <c r="AA45">
        <f t="shared" si="15"/>
        <v>19</v>
      </c>
      <c r="AB45">
        <f t="shared" si="16"/>
        <v>0</v>
      </c>
    </row>
    <row r="46" spans="17:28" x14ac:dyDescent="0.25">
      <c r="Q46">
        <v>0.45363103131085791</v>
      </c>
      <c r="R46">
        <v>0.73942719875536322</v>
      </c>
      <c r="S46">
        <v>1</v>
      </c>
      <c r="U46">
        <f t="shared" si="12"/>
        <v>0.7310194100220736</v>
      </c>
      <c r="V46">
        <f t="shared" si="13"/>
        <v>0.86719126275769476</v>
      </c>
      <c r="W46">
        <v>10</v>
      </c>
      <c r="X46" t="s">
        <v>125</v>
      </c>
      <c r="Y46" s="18" t="s">
        <v>155</v>
      </c>
      <c r="Z46">
        <f t="shared" si="14"/>
        <v>3</v>
      </c>
      <c r="AA46">
        <f t="shared" si="15"/>
        <v>1</v>
      </c>
      <c r="AB46">
        <f t="shared" si="16"/>
        <v>1</v>
      </c>
    </row>
    <row r="47" spans="17:28" x14ac:dyDescent="0.25">
      <c r="Q47">
        <v>0.56439570416561657</v>
      </c>
      <c r="R47">
        <v>0.72543247727948557</v>
      </c>
      <c r="S47">
        <v>0.23362902951079142</v>
      </c>
      <c r="U47">
        <f t="shared" si="12"/>
        <v>0.50781907031863116</v>
      </c>
      <c r="V47">
        <f t="shared" si="13"/>
        <v>0.41424673130688217</v>
      </c>
      <c r="W47">
        <v>11</v>
      </c>
      <c r="X47" t="s">
        <v>126</v>
      </c>
      <c r="Y47" s="22" t="s">
        <v>157</v>
      </c>
      <c r="Z47">
        <f t="shared" si="14"/>
        <v>12</v>
      </c>
      <c r="AA47">
        <f t="shared" si="15"/>
        <v>12</v>
      </c>
      <c r="AB47">
        <f t="shared" si="16"/>
        <v>0</v>
      </c>
    </row>
    <row r="48" spans="17:28" x14ac:dyDescent="0.25">
      <c r="Q48">
        <v>0.82920593962417344</v>
      </c>
      <c r="R48">
        <v>0.77334442791991387</v>
      </c>
      <c r="S48">
        <v>0.32258636172498484</v>
      </c>
      <c r="U48">
        <f t="shared" si="12"/>
        <v>0.64171224308969077</v>
      </c>
      <c r="V48">
        <f t="shared" si="13"/>
        <v>0.50847573937338242</v>
      </c>
      <c r="W48">
        <v>12</v>
      </c>
      <c r="X48" t="s">
        <v>127</v>
      </c>
      <c r="Y48" s="19" t="s">
        <v>156</v>
      </c>
      <c r="Z48">
        <f t="shared" si="14"/>
        <v>7</v>
      </c>
      <c r="AA48">
        <f t="shared" si="15"/>
        <v>6</v>
      </c>
      <c r="AB48">
        <f t="shared" si="16"/>
        <v>0</v>
      </c>
    </row>
    <row r="49" spans="17:28" x14ac:dyDescent="0.25">
      <c r="Q49">
        <v>0.82537122651089101</v>
      </c>
      <c r="R49">
        <v>0.61299315237881236</v>
      </c>
      <c r="S49">
        <v>0.1563607340225236</v>
      </c>
      <c r="U49">
        <f t="shared" si="12"/>
        <v>0.53157503763740899</v>
      </c>
      <c r="V49">
        <f t="shared" si="13"/>
        <v>0.36025150877824696</v>
      </c>
      <c r="W49">
        <v>13</v>
      </c>
      <c r="X49" t="s">
        <v>128</v>
      </c>
      <c r="Y49" s="19" t="s">
        <v>156</v>
      </c>
      <c r="Z49">
        <f t="shared" si="14"/>
        <v>11</v>
      </c>
      <c r="AA49">
        <f t="shared" si="15"/>
        <v>15</v>
      </c>
      <c r="AB49">
        <f t="shared" si="16"/>
        <v>0</v>
      </c>
    </row>
    <row r="50" spans="17:28" x14ac:dyDescent="0.25">
      <c r="Q50">
        <v>0.69881374762569837</v>
      </c>
      <c r="R50">
        <v>0.64926186799417396</v>
      </c>
      <c r="S50">
        <v>0</v>
      </c>
      <c r="U50">
        <f t="shared" si="12"/>
        <v>0.44935853853995744</v>
      </c>
      <c r="V50">
        <f t="shared" si="13"/>
        <v>0.26465993516082198</v>
      </c>
      <c r="W50">
        <v>14</v>
      </c>
      <c r="X50" t="s">
        <v>129</v>
      </c>
      <c r="Y50" s="22" t="s">
        <v>157</v>
      </c>
      <c r="Z50">
        <f t="shared" si="14"/>
        <v>16</v>
      </c>
      <c r="AA50">
        <f t="shared" si="15"/>
        <v>20</v>
      </c>
      <c r="AB50">
        <f t="shared" si="16"/>
        <v>0</v>
      </c>
    </row>
    <row r="51" spans="17:28" x14ac:dyDescent="0.25">
      <c r="Q51">
        <v>0.94762809255874347</v>
      </c>
      <c r="R51">
        <v>0.78395768466536975</v>
      </c>
      <c r="S51">
        <v>0.14992450500527429</v>
      </c>
      <c r="U51">
        <f t="shared" si="12"/>
        <v>0.62717009407646251</v>
      </c>
      <c r="V51">
        <f t="shared" si="13"/>
        <v>0.41990481765864984</v>
      </c>
      <c r="W51">
        <v>15</v>
      </c>
      <c r="X51" t="s">
        <v>167</v>
      </c>
      <c r="Y51" s="19" t="s">
        <v>156</v>
      </c>
      <c r="Z51">
        <f t="shared" si="14"/>
        <v>8</v>
      </c>
      <c r="AA51">
        <f t="shared" si="15"/>
        <v>11</v>
      </c>
      <c r="AB51">
        <f t="shared" si="16"/>
        <v>1</v>
      </c>
    </row>
    <row r="52" spans="17:28" x14ac:dyDescent="0.25">
      <c r="Q52">
        <v>0.92739131992976231</v>
      </c>
      <c r="R52">
        <v>0.70379958451526092</v>
      </c>
      <c r="S52">
        <v>0.2189635897503748</v>
      </c>
      <c r="U52">
        <f t="shared" si="12"/>
        <v>0.6167181647317993</v>
      </c>
      <c r="V52">
        <f t="shared" si="13"/>
        <v>0.43525716119777935</v>
      </c>
      <c r="W52">
        <v>16</v>
      </c>
      <c r="X52" t="s">
        <v>131</v>
      </c>
      <c r="Y52" s="19" t="s">
        <v>156</v>
      </c>
      <c r="Z52">
        <f t="shared" si="14"/>
        <v>9</v>
      </c>
      <c r="AA52">
        <f t="shared" si="15"/>
        <v>10</v>
      </c>
      <c r="AB52">
        <f t="shared" si="16"/>
        <v>1</v>
      </c>
    </row>
    <row r="53" spans="17:28" x14ac:dyDescent="0.25">
      <c r="Q53">
        <v>0.73388763454347961</v>
      </c>
      <c r="R53">
        <v>0.52143075185964038</v>
      </c>
      <c r="S53">
        <v>1.4057779893420294E-2</v>
      </c>
      <c r="U53">
        <f t="shared" si="12"/>
        <v>0.42312538876551348</v>
      </c>
      <c r="V53">
        <f t="shared" si="13"/>
        <v>0.23825265694829223</v>
      </c>
      <c r="W53">
        <v>17</v>
      </c>
      <c r="X53" t="s">
        <v>132</v>
      </c>
      <c r="Y53" s="19" t="s">
        <v>156</v>
      </c>
      <c r="Z53">
        <f t="shared" si="14"/>
        <v>18</v>
      </c>
      <c r="AA53">
        <f t="shared" si="15"/>
        <v>21</v>
      </c>
      <c r="AB53">
        <f t="shared" si="16"/>
        <v>0</v>
      </c>
    </row>
    <row r="54" spans="17:28" x14ac:dyDescent="0.25">
      <c r="Q54">
        <v>0.4916436703341287</v>
      </c>
      <c r="R54">
        <v>0.8563307557848957</v>
      </c>
      <c r="S54">
        <v>0.7538602822052145</v>
      </c>
      <c r="U54">
        <f t="shared" si="12"/>
        <v>0.7006115694414129</v>
      </c>
      <c r="V54">
        <f t="shared" si="13"/>
        <v>0.75837976309201027</v>
      </c>
      <c r="W54">
        <v>18</v>
      </c>
      <c r="X54" t="s">
        <v>168</v>
      </c>
      <c r="Y54" s="18" t="s">
        <v>155</v>
      </c>
      <c r="Z54">
        <f t="shared" si="14"/>
        <v>5</v>
      </c>
      <c r="AA54">
        <f t="shared" si="15"/>
        <v>4</v>
      </c>
      <c r="AB54">
        <f t="shared" si="16"/>
        <v>1</v>
      </c>
    </row>
    <row r="55" spans="17:28" x14ac:dyDescent="0.25">
      <c r="Q55">
        <v>0.58174150927618551</v>
      </c>
      <c r="R55">
        <v>0.7132086148246245</v>
      </c>
      <c r="S55">
        <v>0.83138398853964723</v>
      </c>
      <c r="U55">
        <f t="shared" si="12"/>
        <v>0.70877803754681912</v>
      </c>
      <c r="V55">
        <f t="shared" si="13"/>
        <v>0.77096712849879423</v>
      </c>
      <c r="W55">
        <v>19</v>
      </c>
      <c r="X55" t="s">
        <v>169</v>
      </c>
      <c r="Y55" s="18" t="s">
        <v>155</v>
      </c>
      <c r="Z55">
        <f t="shared" si="14"/>
        <v>4</v>
      </c>
      <c r="AA55">
        <f t="shared" si="15"/>
        <v>3</v>
      </c>
      <c r="AB55">
        <f t="shared" si="16"/>
        <v>1</v>
      </c>
    </row>
    <row r="56" spans="17:28" x14ac:dyDescent="0.25">
      <c r="Q56">
        <v>0</v>
      </c>
      <c r="R56">
        <v>0</v>
      </c>
      <c r="S56">
        <v>0.65166921018511781</v>
      </c>
      <c r="U56">
        <f t="shared" si="12"/>
        <v>0.21722307006170594</v>
      </c>
      <c r="V56">
        <f t="shared" si="13"/>
        <v>0.3910015261110707</v>
      </c>
      <c r="W56">
        <v>20</v>
      </c>
      <c r="X56" t="s">
        <v>170</v>
      </c>
      <c r="Y56" s="18" t="s">
        <v>155</v>
      </c>
      <c r="Z56">
        <f t="shared" si="14"/>
        <v>21</v>
      </c>
      <c r="AA56">
        <f t="shared" si="15"/>
        <v>14</v>
      </c>
      <c r="AB56">
        <f t="shared" si="16"/>
        <v>0</v>
      </c>
    </row>
    <row r="58" spans="17:28" x14ac:dyDescent="0.25">
      <c r="AB58">
        <f>SUM(AB36:AB56)</f>
        <v>13</v>
      </c>
    </row>
    <row r="60" spans="17:28" x14ac:dyDescent="0.25">
      <c r="Y60" s="18" t="s">
        <v>155</v>
      </c>
      <c r="Z60">
        <v>3</v>
      </c>
      <c r="AB60" t="s">
        <v>171</v>
      </c>
    </row>
    <row r="61" spans="17:28" x14ac:dyDescent="0.25">
      <c r="Y61" s="19" t="s">
        <v>156</v>
      </c>
      <c r="Z61">
        <v>3</v>
      </c>
      <c r="AB61" t="s">
        <v>175</v>
      </c>
    </row>
    <row r="62" spans="17:28" x14ac:dyDescent="0.25">
      <c r="Y62" s="20" t="s">
        <v>154</v>
      </c>
    </row>
    <row r="63" spans="17:28" x14ac:dyDescent="0.25">
      <c r="Y63" s="21" t="s">
        <v>158</v>
      </c>
    </row>
    <row r="64" spans="17:28" x14ac:dyDescent="0.25">
      <c r="Y64" s="22" t="s">
        <v>157</v>
      </c>
    </row>
  </sheetData>
  <phoneticPr fontId="3" type="noConversion"/>
  <conditionalFormatting sqref="V3:V23 I3:N23">
    <cfRule type="colorScale" priority="16">
      <colorScale>
        <cfvo type="min"/>
        <cfvo type="percentile" val="50"/>
        <cfvo type="max"/>
        <color rgb="FF63BE7B"/>
        <color rgb="FFFFEB84"/>
        <color rgb="FFF8696B"/>
      </colorScale>
    </cfRule>
  </conditionalFormatting>
  <conditionalFormatting sqref="Z3:AA23">
    <cfRule type="colorScale" priority="11">
      <colorScale>
        <cfvo type="min"/>
        <cfvo type="percentile" val="50"/>
        <cfvo type="max"/>
        <color rgb="FF63BE7B"/>
        <color rgb="FFFFEB84"/>
        <color rgb="FFF8696B"/>
      </colorScale>
    </cfRule>
  </conditionalFormatting>
  <conditionalFormatting sqref="Q36:T56">
    <cfRule type="colorScale" priority="9">
      <colorScale>
        <cfvo type="min"/>
        <cfvo type="percentile" val="50"/>
        <cfvo type="max"/>
        <color rgb="FF63BE7B"/>
        <color rgb="FFFFEB84"/>
        <color rgb="FFF8696B"/>
      </colorScale>
    </cfRule>
  </conditionalFormatting>
  <conditionalFormatting sqref="U36:U56">
    <cfRule type="colorScale" priority="8">
      <colorScale>
        <cfvo type="min"/>
        <cfvo type="percentile" val="50"/>
        <cfvo type="max"/>
        <color rgb="FF63BE7B"/>
        <color rgb="FFFFEB84"/>
        <color rgb="FFF8696B"/>
      </colorScale>
    </cfRule>
  </conditionalFormatting>
  <conditionalFormatting sqref="Z36:Z56">
    <cfRule type="colorScale" priority="7">
      <colorScale>
        <cfvo type="min"/>
        <cfvo type="percentile" val="50"/>
        <cfvo type="max"/>
        <color rgb="FF63BE7B"/>
        <color rgb="FFFFEB84"/>
        <color rgb="FFF8696B"/>
      </colorScale>
    </cfRule>
  </conditionalFormatting>
  <conditionalFormatting sqref="Q3:T23">
    <cfRule type="colorScale" priority="6">
      <colorScale>
        <cfvo type="min"/>
        <cfvo type="percentile" val="50"/>
        <cfvo type="max"/>
        <color rgb="FF63BE7B"/>
        <color rgb="FFFFEB84"/>
        <color rgb="FFF8696B"/>
      </colorScale>
    </cfRule>
  </conditionalFormatting>
  <conditionalFormatting sqref="U3:U23">
    <cfRule type="colorScale" priority="5">
      <colorScale>
        <cfvo type="min"/>
        <cfvo type="percentile" val="50"/>
        <cfvo type="max"/>
        <color rgb="FF63BE7B"/>
        <color rgb="FFFFEB84"/>
        <color rgb="FFF8696B"/>
      </colorScale>
    </cfRule>
  </conditionalFormatting>
  <conditionalFormatting sqref="V36:V56">
    <cfRule type="colorScale" priority="4">
      <colorScale>
        <cfvo type="min"/>
        <cfvo type="percentile" val="50"/>
        <cfvo type="max"/>
        <color rgb="FF63BE7B"/>
        <color rgb="FFFFEB84"/>
        <color rgb="FFF8696B"/>
      </colorScale>
    </cfRule>
  </conditionalFormatting>
  <conditionalFormatting sqref="AA36:AA56">
    <cfRule type="colorScale" priority="3">
      <colorScale>
        <cfvo type="min"/>
        <cfvo type="percentile" val="50"/>
        <cfvo type="max"/>
        <color rgb="FF63BE7B"/>
        <color rgb="FFFFEB84"/>
        <color rgb="FFF8696B"/>
      </colorScale>
    </cfRule>
  </conditionalFormatting>
  <conditionalFormatting sqref="AB3:AB23">
    <cfRule type="colorScale" priority="2">
      <colorScale>
        <cfvo type="min"/>
        <cfvo type="percentile" val="50"/>
        <cfvo type="max"/>
        <color rgb="FF63BE7B"/>
        <color rgb="FFFFEB84"/>
        <color rgb="FFF8696B"/>
      </colorScale>
    </cfRule>
  </conditionalFormatting>
  <conditionalFormatting sqref="AB36:AB56">
    <cfRule type="colorScale" priority="1">
      <colorScale>
        <cfvo type="min"/>
        <cfvo type="percentile" val="50"/>
        <cfvo type="max"/>
        <color rgb="FF63BE7B"/>
        <color rgb="FFFFEB84"/>
        <color rgb="FFF8696B"/>
      </colorScale>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BBBE4-72BA-4B8C-AEB7-1181294DE1DC}">
  <dimension ref="A1:AC40"/>
  <sheetViews>
    <sheetView topLeftCell="E1" workbookViewId="0">
      <selection activeCell="N19" sqref="N19"/>
    </sheetView>
  </sheetViews>
  <sheetFormatPr defaultRowHeight="15" x14ac:dyDescent="0.25"/>
  <cols>
    <col min="20" max="20" width="2.7109375" customWidth="1"/>
    <col min="24" max="24" width="19.140625" customWidth="1"/>
  </cols>
  <sheetData>
    <row r="1" spans="1:29" x14ac:dyDescent="0.25">
      <c r="B1" t="s">
        <v>72</v>
      </c>
      <c r="D1" t="s">
        <v>143</v>
      </c>
      <c r="F1" t="s">
        <v>144</v>
      </c>
      <c r="I1" t="s">
        <v>72</v>
      </c>
      <c r="J1" t="s">
        <v>146</v>
      </c>
      <c r="K1" t="s">
        <v>143</v>
      </c>
      <c r="L1" t="s">
        <v>146</v>
      </c>
      <c r="M1" t="s">
        <v>144</v>
      </c>
      <c r="N1" t="s">
        <v>146</v>
      </c>
      <c r="Q1" t="s">
        <v>72</v>
      </c>
      <c r="R1" t="s">
        <v>143</v>
      </c>
      <c r="S1" t="s">
        <v>144</v>
      </c>
    </row>
    <row r="2" spans="1:29" x14ac:dyDescent="0.25">
      <c r="A2" t="s">
        <v>199</v>
      </c>
      <c r="B2" t="s">
        <v>141</v>
      </c>
      <c r="C2" t="s">
        <v>142</v>
      </c>
      <c r="D2" t="s">
        <v>141</v>
      </c>
      <c r="E2" t="s">
        <v>142</v>
      </c>
      <c r="F2" t="s">
        <v>141</v>
      </c>
      <c r="G2" t="s">
        <v>142</v>
      </c>
      <c r="I2" t="s">
        <v>141</v>
      </c>
      <c r="J2" t="s">
        <v>142</v>
      </c>
      <c r="K2" t="s">
        <v>141</v>
      </c>
      <c r="L2" t="s">
        <v>142</v>
      </c>
      <c r="M2" t="s">
        <v>141</v>
      </c>
      <c r="N2" t="s">
        <v>142</v>
      </c>
      <c r="Q2" t="s">
        <v>141</v>
      </c>
      <c r="R2" t="s">
        <v>141</v>
      </c>
      <c r="S2" t="s">
        <v>141</v>
      </c>
      <c r="U2" t="s">
        <v>147</v>
      </c>
      <c r="V2" t="s">
        <v>184</v>
      </c>
      <c r="W2" t="s">
        <v>145</v>
      </c>
      <c r="X2" t="s">
        <v>148</v>
      </c>
      <c r="Y2" t="s">
        <v>150</v>
      </c>
      <c r="Z2" t="s">
        <v>185</v>
      </c>
      <c r="AA2" t="s">
        <v>149</v>
      </c>
      <c r="AB2" t="s">
        <v>151</v>
      </c>
      <c r="AC2" t="s">
        <v>196</v>
      </c>
    </row>
    <row r="3" spans="1:29" x14ac:dyDescent="0.25">
      <c r="A3">
        <v>0</v>
      </c>
      <c r="B3">
        <v>0.85099166215092004</v>
      </c>
      <c r="C3">
        <v>0.85584375538122004</v>
      </c>
      <c r="D3">
        <v>0.81179858544288097</v>
      </c>
      <c r="E3">
        <v>0.82177674115934196</v>
      </c>
      <c r="F3">
        <v>0.74654505513077396</v>
      </c>
      <c r="G3">
        <v>0.75248023381308304</v>
      </c>
      <c r="I3">
        <f t="shared" ref="I3:N8" si="0">(B3-MIN(B$3:B$10))/(MAX(B$3:B$10)-MIN(B$3:B$10))</f>
        <v>0.47682160287761832</v>
      </c>
      <c r="J3">
        <f t="shared" si="0"/>
        <v>0.32525133057360023</v>
      </c>
      <c r="K3">
        <f t="shared" si="0"/>
        <v>0.61814624946848395</v>
      </c>
      <c r="L3">
        <f t="shared" si="0"/>
        <v>1</v>
      </c>
      <c r="M3">
        <f t="shared" si="0"/>
        <v>1</v>
      </c>
      <c r="N3">
        <f t="shared" si="0"/>
        <v>0</v>
      </c>
      <c r="Q3">
        <v>0.47682160287761832</v>
      </c>
      <c r="R3">
        <v>0.61814624946848395</v>
      </c>
      <c r="S3">
        <v>1</v>
      </c>
      <c r="U3">
        <f>AVERAGE(Q3:S3)</f>
        <v>0.69832261744870072</v>
      </c>
      <c r="V3">
        <f t="shared" ref="V3:V8" si="1">0.6*S3+0.3*R3+0.1*Q3</f>
        <v>0.83312603512830696</v>
      </c>
      <c r="W3">
        <v>0</v>
      </c>
      <c r="X3" t="s">
        <v>105</v>
      </c>
      <c r="Y3">
        <f>_xlfn.RANK.AVG(U3,$U$3:$U$8)</f>
        <v>1</v>
      </c>
      <c r="Z3">
        <f>_xlfn.RANK.AVG(V3,$V$3:$V$8)</f>
        <v>1</v>
      </c>
      <c r="AA3">
        <v>0</v>
      </c>
      <c r="AC3" t="str">
        <f t="shared" ref="AC3:AC6" si="2">IF(AA3,X3,"")</f>
        <v/>
      </c>
    </row>
    <row r="4" spans="1:29" x14ac:dyDescent="0.25">
      <c r="A4">
        <v>1</v>
      </c>
      <c r="B4">
        <v>0.85124732611952003</v>
      </c>
      <c r="C4">
        <v>0.85452222769521502</v>
      </c>
      <c r="D4">
        <v>0.81125130222881003</v>
      </c>
      <c r="E4">
        <v>0.81742318791826496</v>
      </c>
      <c r="F4">
        <v>0.746280644505111</v>
      </c>
      <c r="G4">
        <v>0.75592661940198302</v>
      </c>
      <c r="I4">
        <f t="shared" si="0"/>
        <v>0.66494107502620425</v>
      </c>
      <c r="J4">
        <f t="shared" si="0"/>
        <v>0</v>
      </c>
      <c r="K4">
        <f t="shared" si="0"/>
        <v>0</v>
      </c>
      <c r="L4">
        <f t="shared" si="0"/>
        <v>0.11531353274908238</v>
      </c>
      <c r="M4">
        <f t="shared" si="0"/>
        <v>0.88733475056918965</v>
      </c>
      <c r="N4">
        <f t="shared" si="0"/>
        <v>0.40915249430279466</v>
      </c>
      <c r="Q4">
        <v>0.66494107502620425</v>
      </c>
      <c r="R4">
        <v>0</v>
      </c>
      <c r="S4">
        <v>0.88733475056918965</v>
      </c>
      <c r="U4">
        <f t="shared" ref="U4:U8" si="3">AVERAGE(Q4:S4)</f>
        <v>0.5174252751984646</v>
      </c>
      <c r="V4">
        <f t="shared" si="1"/>
        <v>0.59889495784413416</v>
      </c>
      <c r="W4">
        <v>1</v>
      </c>
      <c r="X4" t="s">
        <v>106</v>
      </c>
      <c r="Y4">
        <f t="shared" ref="Y4:Y8" si="4">_xlfn.RANK.AVG(U4,$U$3:$U$8)</f>
        <v>4</v>
      </c>
      <c r="Z4">
        <f t="shared" ref="Z4:Z8" si="5">_xlfn.RANK.AVG(V4,$V$3:$V$8)</f>
        <v>2</v>
      </c>
      <c r="AA4">
        <v>0</v>
      </c>
      <c r="AC4" t="str">
        <f t="shared" si="2"/>
        <v/>
      </c>
    </row>
    <row r="5" spans="1:29" x14ac:dyDescent="0.25">
      <c r="A5">
        <v>2</v>
      </c>
      <c r="B5">
        <v>0.85170268830768303</v>
      </c>
      <c r="C5">
        <v>0.85858532463527804</v>
      </c>
      <c r="D5">
        <v>0.81152146222737898</v>
      </c>
      <c r="E5">
        <v>0.81891429232201196</v>
      </c>
      <c r="F5">
        <v>0.74511569088545304</v>
      </c>
      <c r="G5">
        <v>0.75777967892934495</v>
      </c>
      <c r="I5">
        <f t="shared" si="0"/>
        <v>1</v>
      </c>
      <c r="J5">
        <f t="shared" si="0"/>
        <v>1</v>
      </c>
      <c r="K5">
        <f t="shared" si="0"/>
        <v>0.30514071248338442</v>
      </c>
      <c r="L5">
        <f t="shared" si="0"/>
        <v>0.41832117138470881</v>
      </c>
      <c r="M5">
        <f t="shared" si="0"/>
        <v>0.39094853384659756</v>
      </c>
      <c r="N5">
        <f t="shared" si="0"/>
        <v>0.62914642944273524</v>
      </c>
      <c r="Q5">
        <v>1</v>
      </c>
      <c r="R5">
        <v>0.30514071248338442</v>
      </c>
      <c r="S5">
        <v>0.39094853384659756</v>
      </c>
      <c r="U5">
        <f t="shared" si="3"/>
        <v>0.56536308210999398</v>
      </c>
      <c r="V5">
        <f t="shared" si="1"/>
        <v>0.42611133405297386</v>
      </c>
      <c r="W5">
        <v>2</v>
      </c>
      <c r="X5" t="s">
        <v>107</v>
      </c>
      <c r="Y5">
        <f t="shared" si="4"/>
        <v>3</v>
      </c>
      <c r="Z5">
        <f t="shared" si="5"/>
        <v>5</v>
      </c>
      <c r="AA5">
        <v>0</v>
      </c>
      <c r="AC5" t="str">
        <f t="shared" si="2"/>
        <v/>
      </c>
    </row>
    <row r="6" spans="1:29" x14ac:dyDescent="0.25">
      <c r="A6">
        <v>3</v>
      </c>
      <c r="B6">
        <v>0.850343637244654</v>
      </c>
      <c r="C6">
        <v>0.85692660715787405</v>
      </c>
      <c r="D6">
        <v>0.81213666425202302</v>
      </c>
      <c r="E6">
        <v>0.81943262015371199</v>
      </c>
      <c r="F6">
        <v>0.74476661775403297</v>
      </c>
      <c r="G6">
        <v>0.75597863415681099</v>
      </c>
      <c r="I6">
        <f t="shared" si="0"/>
        <v>0</v>
      </c>
      <c r="J6">
        <f t="shared" si="0"/>
        <v>0.59176029962547338</v>
      </c>
      <c r="K6">
        <f t="shared" si="0"/>
        <v>1</v>
      </c>
      <c r="L6">
        <f t="shared" si="0"/>
        <v>0.52365067878062277</v>
      </c>
      <c r="M6">
        <f t="shared" si="0"/>
        <v>0.24220862854805536</v>
      </c>
      <c r="N6">
        <f t="shared" si="0"/>
        <v>0.41532764973141395</v>
      </c>
      <c r="Q6">
        <v>0</v>
      </c>
      <c r="R6">
        <v>1</v>
      </c>
      <c r="S6">
        <v>0.24220862854805536</v>
      </c>
      <c r="U6">
        <f t="shared" si="3"/>
        <v>0.41406954284935177</v>
      </c>
      <c r="V6">
        <f t="shared" si="1"/>
        <v>0.44532517712883324</v>
      </c>
      <c r="W6">
        <v>3</v>
      </c>
      <c r="X6" t="s">
        <v>108</v>
      </c>
      <c r="Y6">
        <f t="shared" si="4"/>
        <v>5</v>
      </c>
      <c r="Z6">
        <f t="shared" si="5"/>
        <v>4</v>
      </c>
      <c r="AA6">
        <v>0</v>
      </c>
      <c r="AC6" t="str">
        <f t="shared" si="2"/>
        <v/>
      </c>
    </row>
    <row r="7" spans="1:29" x14ac:dyDescent="0.25">
      <c r="A7">
        <v>4</v>
      </c>
      <c r="B7">
        <v>0.85098626643979303</v>
      </c>
      <c r="C7">
        <v>0.85766666266203695</v>
      </c>
      <c r="D7">
        <v>0.81126973974593097</v>
      </c>
      <c r="E7">
        <v>0.81827539987610598</v>
      </c>
      <c r="F7">
        <v>0.74419818573671703</v>
      </c>
      <c r="G7">
        <v>0.76090346387250796</v>
      </c>
      <c r="I7">
        <f t="shared" si="0"/>
        <v>0.47285139802381104</v>
      </c>
      <c r="J7">
        <f t="shared" si="0"/>
        <v>0.77390104474671029</v>
      </c>
      <c r="K7">
        <f t="shared" si="0"/>
        <v>2.0824833952138022E-2</v>
      </c>
      <c r="L7">
        <f t="shared" si="0"/>
        <v>0.28849170344829889</v>
      </c>
      <c r="M7">
        <f t="shared" si="0"/>
        <v>0</v>
      </c>
      <c r="N7">
        <f t="shared" si="0"/>
        <v>1</v>
      </c>
      <c r="Q7">
        <v>0.47285139802381104</v>
      </c>
      <c r="R7">
        <v>2.0824833952138022E-2</v>
      </c>
      <c r="S7">
        <v>0</v>
      </c>
      <c r="U7">
        <f t="shared" si="3"/>
        <v>0.16455874399198303</v>
      </c>
      <c r="V7">
        <f t="shared" si="1"/>
        <v>5.3532589988022516E-2</v>
      </c>
      <c r="W7">
        <v>4</v>
      </c>
      <c r="X7" t="s">
        <v>109</v>
      </c>
      <c r="Y7">
        <f t="shared" si="4"/>
        <v>6</v>
      </c>
      <c r="Z7">
        <f t="shared" si="5"/>
        <v>6</v>
      </c>
      <c r="AA7">
        <v>1</v>
      </c>
      <c r="AC7" t="str">
        <f>IF(AA7,X7,"")</f>
        <v xml:space="preserve">    "Mumford_replace_subsets",</v>
      </c>
    </row>
    <row r="8" spans="1:29" x14ac:dyDescent="0.25">
      <c r="A8">
        <v>5</v>
      </c>
      <c r="B8">
        <v>0.85119233834312402</v>
      </c>
      <c r="C8">
        <v>0.85617934332087897</v>
      </c>
      <c r="D8">
        <v>0.81161104093870495</v>
      </c>
      <c r="E8">
        <v>0.81685572857213096</v>
      </c>
      <c r="F8">
        <v>0.74576959223487405</v>
      </c>
      <c r="G8">
        <v>0.75317942816077199</v>
      </c>
      <c r="I8">
        <f t="shared" si="0"/>
        <v>0.62448065533199959</v>
      </c>
      <c r="J8">
        <f t="shared" si="0"/>
        <v>0.4078454563376111</v>
      </c>
      <c r="K8">
        <f t="shared" si="0"/>
        <v>0.40631820708711169</v>
      </c>
      <c r="L8">
        <f t="shared" si="0"/>
        <v>0</v>
      </c>
      <c r="M8">
        <f t="shared" si="0"/>
        <v>0.66957560660868032</v>
      </c>
      <c r="N8">
        <f t="shared" si="0"/>
        <v>8.300786548108173E-2</v>
      </c>
      <c r="Q8">
        <v>0.62448065533199959</v>
      </c>
      <c r="R8">
        <v>0.40631820708711169</v>
      </c>
      <c r="S8">
        <v>0.66957560660868032</v>
      </c>
      <c r="U8">
        <f t="shared" si="3"/>
        <v>0.56679148967593063</v>
      </c>
      <c r="V8">
        <f t="shared" si="1"/>
        <v>0.58608889162454159</v>
      </c>
      <c r="W8">
        <v>5</v>
      </c>
      <c r="X8" t="s">
        <v>110</v>
      </c>
      <c r="Y8">
        <f t="shared" si="4"/>
        <v>2</v>
      </c>
      <c r="Z8">
        <f t="shared" si="5"/>
        <v>3</v>
      </c>
      <c r="AA8">
        <v>0</v>
      </c>
      <c r="AC8" t="str">
        <f>IF(AA8,X8,"")</f>
        <v/>
      </c>
    </row>
    <row r="12" spans="1:29" x14ac:dyDescent="0.25">
      <c r="Q12" t="s">
        <v>177</v>
      </c>
    </row>
    <row r="13" spans="1:29" x14ac:dyDescent="0.25">
      <c r="Q13" t="s">
        <v>72</v>
      </c>
      <c r="R13" t="s">
        <v>143</v>
      </c>
      <c r="S13" t="s">
        <v>144</v>
      </c>
    </row>
    <row r="14" spans="1:29" x14ac:dyDescent="0.25">
      <c r="Q14" t="s">
        <v>142</v>
      </c>
      <c r="R14" t="s">
        <v>142</v>
      </c>
      <c r="S14" t="s">
        <v>142</v>
      </c>
      <c r="U14" t="s">
        <v>147</v>
      </c>
      <c r="V14" t="s">
        <v>184</v>
      </c>
      <c r="W14" t="s">
        <v>145</v>
      </c>
      <c r="X14" t="s">
        <v>148</v>
      </c>
      <c r="Y14" t="s">
        <v>150</v>
      </c>
      <c r="Z14" t="s">
        <v>185</v>
      </c>
      <c r="AA14" t="s">
        <v>149</v>
      </c>
    </row>
    <row r="15" spans="1:29" x14ac:dyDescent="0.25">
      <c r="Q15">
        <v>0.32525133057360023</v>
      </c>
      <c r="R15">
        <v>1</v>
      </c>
      <c r="S15">
        <v>0</v>
      </c>
      <c r="U15">
        <f>AVERAGE(Q15:S15)</f>
        <v>0.44175044352453341</v>
      </c>
      <c r="V15">
        <f>0.6*S15+0.3*R15+0.1*Q15</f>
        <v>0.33252513305736003</v>
      </c>
      <c r="W15">
        <v>0</v>
      </c>
      <c r="X15" t="s">
        <v>105</v>
      </c>
      <c r="Y15">
        <f>_xlfn.RANK.AVG(U15,$U$15:$U$20)</f>
        <v>4</v>
      </c>
      <c r="Z15">
        <f>_xlfn.RANK.AVG(V15,$V$15:$V$20)</f>
        <v>4</v>
      </c>
      <c r="AA15">
        <f t="shared" ref="AA15:AA20" si="6">AA3</f>
        <v>0</v>
      </c>
    </row>
    <row r="16" spans="1:29" x14ac:dyDescent="0.25">
      <c r="Q16">
        <v>0</v>
      </c>
      <c r="R16">
        <v>0.11531353274908238</v>
      </c>
      <c r="S16">
        <v>0.40915249430279466</v>
      </c>
      <c r="U16">
        <f t="shared" ref="U16:U20" si="7">AVERAGE(Q16:S16)</f>
        <v>0.17482200901729236</v>
      </c>
      <c r="V16">
        <f t="shared" ref="V16:V20" si="8">0.6*S16+0.3*R16+0.1*Q16</f>
        <v>0.28008555640640148</v>
      </c>
      <c r="W16">
        <v>1</v>
      </c>
      <c r="X16" t="s">
        <v>106</v>
      </c>
      <c r="Y16">
        <f t="shared" ref="Y16:Y20" si="9">_xlfn.RANK.AVG(U16,$U$15:$U$20)</f>
        <v>5</v>
      </c>
      <c r="Z16">
        <f t="shared" ref="Z16:Z20" si="10">_xlfn.RANK.AVG(V16,$V$15:$V$20)</f>
        <v>5</v>
      </c>
      <c r="AA16">
        <f t="shared" si="6"/>
        <v>0</v>
      </c>
    </row>
    <row r="17" spans="17:28" x14ac:dyDescent="0.25">
      <c r="Q17">
        <v>1</v>
      </c>
      <c r="R17">
        <v>0.41832117138470881</v>
      </c>
      <c r="S17">
        <v>0.62914642944273524</v>
      </c>
      <c r="U17">
        <f t="shared" si="7"/>
        <v>0.68248920027581461</v>
      </c>
      <c r="V17">
        <f t="shared" si="8"/>
        <v>0.60298420908105377</v>
      </c>
      <c r="W17">
        <v>2</v>
      </c>
      <c r="X17" t="s">
        <v>107</v>
      </c>
      <c r="Y17">
        <f t="shared" si="9"/>
        <v>2</v>
      </c>
      <c r="Z17">
        <f t="shared" si="10"/>
        <v>2</v>
      </c>
      <c r="AA17">
        <f t="shared" si="6"/>
        <v>0</v>
      </c>
      <c r="AB17" t="s">
        <v>203</v>
      </c>
    </row>
    <row r="18" spans="17:28" x14ac:dyDescent="0.25">
      <c r="Q18">
        <v>0.59176029962547338</v>
      </c>
      <c r="R18">
        <v>0.52365067878062277</v>
      </c>
      <c r="S18">
        <v>0.41532764973141395</v>
      </c>
      <c r="U18">
        <f t="shared" si="7"/>
        <v>0.51024620937917009</v>
      </c>
      <c r="V18">
        <f t="shared" si="8"/>
        <v>0.46546782343558252</v>
      </c>
      <c r="W18">
        <v>3</v>
      </c>
      <c r="X18" t="s">
        <v>108</v>
      </c>
      <c r="Y18">
        <f t="shared" si="9"/>
        <v>3</v>
      </c>
      <c r="Z18">
        <f t="shared" si="10"/>
        <v>3</v>
      </c>
      <c r="AA18">
        <f t="shared" si="6"/>
        <v>0</v>
      </c>
      <c r="AB18" t="s">
        <v>204</v>
      </c>
    </row>
    <row r="19" spans="17:28" x14ac:dyDescent="0.25">
      <c r="Q19">
        <v>0.77390104474671029</v>
      </c>
      <c r="R19">
        <v>0.28849170344829889</v>
      </c>
      <c r="S19">
        <v>1</v>
      </c>
      <c r="U19">
        <f t="shared" si="7"/>
        <v>0.68746424939833639</v>
      </c>
      <c r="V19">
        <f t="shared" si="8"/>
        <v>0.76393761550916062</v>
      </c>
      <c r="W19">
        <v>4</v>
      </c>
      <c r="X19" t="s">
        <v>109</v>
      </c>
      <c r="Y19">
        <f t="shared" si="9"/>
        <v>1</v>
      </c>
      <c r="Z19">
        <f t="shared" si="10"/>
        <v>1</v>
      </c>
      <c r="AA19">
        <f t="shared" si="6"/>
        <v>1</v>
      </c>
      <c r="AB19" t="s">
        <v>202</v>
      </c>
    </row>
    <row r="20" spans="17:28" x14ac:dyDescent="0.25">
      <c r="Q20">
        <v>0.4078454563376111</v>
      </c>
      <c r="R20">
        <v>0</v>
      </c>
      <c r="S20">
        <v>8.300786548108173E-2</v>
      </c>
      <c r="U20">
        <f t="shared" si="7"/>
        <v>0.16361777393956428</v>
      </c>
      <c r="V20">
        <f t="shared" si="8"/>
        <v>9.0589264922410151E-2</v>
      </c>
      <c r="W20">
        <v>5</v>
      </c>
      <c r="X20" t="s">
        <v>110</v>
      </c>
      <c r="Y20">
        <f t="shared" si="9"/>
        <v>6</v>
      </c>
      <c r="Z20">
        <f t="shared" si="10"/>
        <v>6</v>
      </c>
      <c r="AA20">
        <f t="shared" si="6"/>
        <v>0</v>
      </c>
    </row>
    <row r="24" spans="17:28" x14ac:dyDescent="0.25">
      <c r="Q24" t="s">
        <v>200</v>
      </c>
    </row>
    <row r="25" spans="17:28" x14ac:dyDescent="0.25">
      <c r="U25" t="s">
        <v>147</v>
      </c>
      <c r="V25" t="s">
        <v>184</v>
      </c>
      <c r="W25" t="s">
        <v>145</v>
      </c>
      <c r="X25" t="s">
        <v>148</v>
      </c>
      <c r="Y25" t="s">
        <v>201</v>
      </c>
      <c r="Z25" t="s">
        <v>185</v>
      </c>
      <c r="AA25" t="s">
        <v>149</v>
      </c>
    </row>
    <row r="26" spans="17:28" x14ac:dyDescent="0.25">
      <c r="U26">
        <f>U3*0.5+U15*0.5</f>
        <v>0.57003653048661707</v>
      </c>
      <c r="V26">
        <f>+V3*0.3+V15*0.7</f>
        <v>0.48270540367864406</v>
      </c>
      <c r="W26">
        <v>0</v>
      </c>
      <c r="X26" t="s">
        <v>105</v>
      </c>
      <c r="Y26">
        <f>_xlfn.RANK.AVG(U26,$U$26:$U$31)</f>
        <v>2</v>
      </c>
      <c r="Z26">
        <f>_xlfn.RANK.AVG(V26,$V$26:$V$31)</f>
        <v>3</v>
      </c>
      <c r="AA26">
        <f>AA15</f>
        <v>0</v>
      </c>
    </row>
    <row r="27" spans="17:28" x14ac:dyDescent="0.25">
      <c r="U27">
        <f t="shared" ref="U27:U31" si="11">U4*0.5+U16*0.5</f>
        <v>0.34612364210787849</v>
      </c>
      <c r="V27">
        <f t="shared" ref="V27:V31" si="12">+V4*0.3+V16*0.7</f>
        <v>0.37572837683772126</v>
      </c>
      <c r="W27">
        <v>1</v>
      </c>
      <c r="X27" t="s">
        <v>106</v>
      </c>
      <c r="Y27">
        <f t="shared" ref="Y27:Y31" si="13">_xlfn.RANK.AVG(U27,$U$26:$U$31)</f>
        <v>6</v>
      </c>
      <c r="Z27">
        <f t="shared" ref="Z27:Z31" si="14">_xlfn.RANK.AVG(V27,$V$26:$V$31)</f>
        <v>5</v>
      </c>
      <c r="AA27">
        <f t="shared" ref="AA27:AA31" si="15">AA16</f>
        <v>0</v>
      </c>
    </row>
    <row r="28" spans="17:28" x14ac:dyDescent="0.25">
      <c r="U28">
        <f t="shared" si="11"/>
        <v>0.62392614119290424</v>
      </c>
      <c r="V28">
        <f t="shared" si="12"/>
        <v>0.54992234657262973</v>
      </c>
      <c r="W28">
        <v>2</v>
      </c>
      <c r="X28" t="s">
        <v>107</v>
      </c>
      <c r="Y28">
        <f t="shared" si="13"/>
        <v>1</v>
      </c>
      <c r="Z28">
        <f t="shared" si="14"/>
        <v>2</v>
      </c>
      <c r="AA28">
        <f t="shared" si="15"/>
        <v>0</v>
      </c>
    </row>
    <row r="29" spans="17:28" x14ac:dyDescent="0.25">
      <c r="U29">
        <f t="shared" si="11"/>
        <v>0.46215787611426096</v>
      </c>
      <c r="V29">
        <f t="shared" si="12"/>
        <v>0.45942502954355768</v>
      </c>
      <c r="W29">
        <v>3</v>
      </c>
      <c r="X29" t="s">
        <v>108</v>
      </c>
      <c r="Y29">
        <f t="shared" si="13"/>
        <v>3</v>
      </c>
      <c r="Z29">
        <f t="shared" si="14"/>
        <v>4</v>
      </c>
      <c r="AA29">
        <f t="shared" si="15"/>
        <v>0</v>
      </c>
    </row>
    <row r="30" spans="17:28" x14ac:dyDescent="0.25">
      <c r="U30">
        <f t="shared" si="11"/>
        <v>0.4260114966951597</v>
      </c>
      <c r="V30">
        <f t="shared" si="12"/>
        <v>0.55081610785281909</v>
      </c>
      <c r="W30">
        <v>4</v>
      </c>
      <c r="X30" t="s">
        <v>109</v>
      </c>
      <c r="Y30">
        <f t="shared" si="13"/>
        <v>4</v>
      </c>
      <c r="Z30">
        <f t="shared" si="14"/>
        <v>1</v>
      </c>
      <c r="AA30">
        <f t="shared" si="15"/>
        <v>1</v>
      </c>
    </row>
    <row r="31" spans="17:28" x14ac:dyDescent="0.25">
      <c r="U31">
        <f t="shared" si="11"/>
        <v>0.36520463180774743</v>
      </c>
      <c r="V31">
        <f t="shared" si="12"/>
        <v>0.23923915293304959</v>
      </c>
      <c r="W31">
        <v>5</v>
      </c>
      <c r="X31" t="s">
        <v>110</v>
      </c>
      <c r="Y31">
        <f t="shared" si="13"/>
        <v>5</v>
      </c>
      <c r="Z31">
        <f t="shared" si="14"/>
        <v>6</v>
      </c>
      <c r="AA31">
        <f t="shared" si="15"/>
        <v>0</v>
      </c>
    </row>
    <row r="37" spans="25:27" x14ac:dyDescent="0.25">
      <c r="AA37">
        <f>SUM(AA15:AA35)</f>
        <v>2</v>
      </c>
    </row>
    <row r="39" spans="25:27" x14ac:dyDescent="0.25">
      <c r="Y39">
        <v>3</v>
      </c>
      <c r="AA39" t="s">
        <v>171</v>
      </c>
    </row>
    <row r="40" spans="25:27" x14ac:dyDescent="0.25">
      <c r="Y40">
        <v>3</v>
      </c>
      <c r="AA40" t="s">
        <v>175</v>
      </c>
    </row>
  </sheetData>
  <conditionalFormatting sqref="Y3:Z8">
    <cfRule type="colorScale" priority="16">
      <colorScale>
        <cfvo type="min"/>
        <cfvo type="percentile" val="50"/>
        <cfvo type="max"/>
        <color rgb="FF63BE7B"/>
        <color rgb="FFFFEB84"/>
        <color rgb="FFF8696B"/>
      </colorScale>
    </cfRule>
  </conditionalFormatting>
  <conditionalFormatting sqref="Q15:T20">
    <cfRule type="colorScale" priority="15">
      <colorScale>
        <cfvo type="min"/>
        <cfvo type="percentile" val="50"/>
        <cfvo type="max"/>
        <color rgb="FF63BE7B"/>
        <color rgb="FFFFEB84"/>
        <color rgb="FFF8696B"/>
      </colorScale>
    </cfRule>
  </conditionalFormatting>
  <conditionalFormatting sqref="U15:U20">
    <cfRule type="colorScale" priority="14">
      <colorScale>
        <cfvo type="min"/>
        <cfvo type="percentile" val="50"/>
        <cfvo type="max"/>
        <color rgb="FF63BE7B"/>
        <color rgb="FFFFEB84"/>
        <color rgb="FFF8696B"/>
      </colorScale>
    </cfRule>
  </conditionalFormatting>
  <conditionalFormatting sqref="Y15:Y20">
    <cfRule type="colorScale" priority="13">
      <colorScale>
        <cfvo type="min"/>
        <cfvo type="percentile" val="50"/>
        <cfvo type="max"/>
        <color rgb="FF63BE7B"/>
        <color rgb="FFFFEB84"/>
        <color rgb="FFF8696B"/>
      </colorScale>
    </cfRule>
  </conditionalFormatting>
  <conditionalFormatting sqref="Q3:T8">
    <cfRule type="colorScale" priority="12">
      <colorScale>
        <cfvo type="min"/>
        <cfvo type="percentile" val="50"/>
        <cfvo type="max"/>
        <color rgb="FF63BE7B"/>
        <color rgb="FFFFEB84"/>
        <color rgb="FFF8696B"/>
      </colorScale>
    </cfRule>
  </conditionalFormatting>
  <conditionalFormatting sqref="U3:U8">
    <cfRule type="colorScale" priority="11">
      <colorScale>
        <cfvo type="min"/>
        <cfvo type="percentile" val="50"/>
        <cfvo type="max"/>
        <color rgb="FF63BE7B"/>
        <color rgb="FFFFEB84"/>
        <color rgb="FFF8696B"/>
      </colorScale>
    </cfRule>
  </conditionalFormatting>
  <conditionalFormatting sqref="V15:V20">
    <cfRule type="colorScale" priority="10">
      <colorScale>
        <cfvo type="min"/>
        <cfvo type="percentile" val="50"/>
        <cfvo type="max"/>
        <color rgb="FF63BE7B"/>
        <color rgb="FFFFEB84"/>
        <color rgb="FFF8696B"/>
      </colorScale>
    </cfRule>
  </conditionalFormatting>
  <conditionalFormatting sqref="Z15:Z20">
    <cfRule type="colorScale" priority="9">
      <colorScale>
        <cfvo type="min"/>
        <cfvo type="percentile" val="50"/>
        <cfvo type="max"/>
        <color rgb="FF63BE7B"/>
        <color rgb="FFFFEB84"/>
        <color rgb="FFF8696B"/>
      </colorScale>
    </cfRule>
  </conditionalFormatting>
  <conditionalFormatting sqref="AA3:AA8">
    <cfRule type="colorScale" priority="8">
      <colorScale>
        <cfvo type="min"/>
        <cfvo type="percentile" val="50"/>
        <cfvo type="max"/>
        <color rgb="FF63BE7B"/>
        <color rgb="FFFFEB84"/>
        <color rgb="FFF8696B"/>
      </colorScale>
    </cfRule>
  </conditionalFormatting>
  <conditionalFormatting sqref="AA15:AA20">
    <cfRule type="colorScale" priority="7">
      <colorScale>
        <cfvo type="min"/>
        <cfvo type="percentile" val="50"/>
        <cfvo type="max"/>
        <color rgb="FF63BE7B"/>
        <color rgb="FFFFEB84"/>
        <color rgb="FFF8696B"/>
      </colorScale>
    </cfRule>
  </conditionalFormatting>
  <conditionalFormatting sqref="V3:V8 I3:N10">
    <cfRule type="colorScale" priority="23">
      <colorScale>
        <cfvo type="min"/>
        <cfvo type="percentile" val="50"/>
        <cfvo type="max"/>
        <color rgb="FF63BE7B"/>
        <color rgb="FFFFEB84"/>
        <color rgb="FFF8696B"/>
      </colorScale>
    </cfRule>
  </conditionalFormatting>
  <conditionalFormatting sqref="B3:G8">
    <cfRule type="colorScale" priority="6">
      <colorScale>
        <cfvo type="min"/>
        <cfvo type="percentile" val="50"/>
        <cfvo type="max"/>
        <color rgb="FF63BE7B"/>
        <color rgb="FFFFEB84"/>
        <color rgb="FFF8696B"/>
      </colorScale>
    </cfRule>
  </conditionalFormatting>
  <conditionalFormatting sqref="U26:U31">
    <cfRule type="colorScale" priority="5">
      <colorScale>
        <cfvo type="min"/>
        <cfvo type="percentile" val="50"/>
        <cfvo type="max"/>
        <color rgb="FF63BE7B"/>
        <color rgb="FFFFEB84"/>
        <color rgb="FFF8696B"/>
      </colorScale>
    </cfRule>
  </conditionalFormatting>
  <conditionalFormatting sqref="Y26:Y31">
    <cfRule type="colorScale" priority="4">
      <colorScale>
        <cfvo type="min"/>
        <cfvo type="percentile" val="50"/>
        <cfvo type="max"/>
        <color rgb="FF63BE7B"/>
        <color rgb="FFFFEB84"/>
        <color rgb="FFF8696B"/>
      </colorScale>
    </cfRule>
  </conditionalFormatting>
  <conditionalFormatting sqref="V26:V31">
    <cfRule type="colorScale" priority="3">
      <colorScale>
        <cfvo type="min"/>
        <cfvo type="percentile" val="50"/>
        <cfvo type="max"/>
        <color rgb="FF63BE7B"/>
        <color rgb="FFFFEB84"/>
        <color rgb="FFF8696B"/>
      </colorScale>
    </cfRule>
  </conditionalFormatting>
  <conditionalFormatting sqref="Z26:Z31">
    <cfRule type="colorScale" priority="2">
      <colorScale>
        <cfvo type="min"/>
        <cfvo type="percentile" val="50"/>
        <cfvo type="max"/>
        <color rgb="FF63BE7B"/>
        <color rgb="FFFFEB84"/>
        <color rgb="FFF8696B"/>
      </colorScale>
    </cfRule>
  </conditionalFormatting>
  <conditionalFormatting sqref="AA26:AA31">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Overall_planning</vt:lpstr>
      <vt:lpstr>Detailed_planning</vt:lpstr>
      <vt:lpstr>Sensitivity_lists</vt:lpstr>
      <vt:lpstr>Mut Analysis &amp; Choice</vt:lpstr>
      <vt:lpstr>Crossover Analysis &amp; Choice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Gunther Husselmann</dc:creator>
  <cp:lastModifiedBy>Gunther Husselmann</cp:lastModifiedBy>
  <dcterms:created xsi:type="dcterms:W3CDTF">2015-06-05T18:17:20Z</dcterms:created>
  <dcterms:modified xsi:type="dcterms:W3CDTF">2021-07-21T21:15:36Z</dcterms:modified>
</cp:coreProperties>
</file>