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2820915A-029B-41EA-BA1D-DB490BEE8FED}" xr6:coauthVersionLast="45" xr6:coauthVersionMax="45" xr10:uidLastSave="{00000000-0000-0000-0000-000000000000}"/>
  <bookViews>
    <workbookView xWindow="9210" yWindow="405" windowWidth="13425" windowHeight="9300" tabRatio="648" xr2:uid="{00000000-000D-0000-FFFF-FFFF00000000}"/>
  </bookViews>
  <sheets>
    <sheet name="argentina_gral" sheetId="1" r:id="rId1"/>
    <sheet name="casos_provincias" sheetId="3" r:id="rId2"/>
    <sheet name="Hoja4" sheetId="17" r:id="rId3"/>
    <sheet name="Hoja5" sheetId="18" r:id="rId4"/>
    <sheet name="POBLAC_AMBA" sheetId="9" r:id="rId5"/>
    <sheet name="UTI" sheetId="5" r:id="rId6"/>
    <sheet name="Hoja1" sheetId="12" r:id="rId7"/>
    <sheet name="argentina_fallecidos" sheetId="2" r:id="rId8"/>
  </sheets>
  <definedNames>
    <definedName name="_xlnm._FilterDatabase" localSheetId="7" hidden="1">argentina_fallecidos!$A$1:$D$930</definedName>
    <definedName name="_xlnm._FilterDatabase" localSheetId="0" hidden="1">argentina_gral!$A$1:$Q$183</definedName>
    <definedName name="_xlnm._FilterDatabase" localSheetId="1" hidden="1">casos_provincias!$A$1:$E$5521</definedName>
    <definedName name="_xlnm._FilterDatabase" localSheetId="4" hidden="1">POBLAC_AMBA!$A$1:$AW$31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9" i="1" l="1"/>
  <c r="R239" i="1"/>
  <c r="E5671" i="3"/>
  <c r="C239" i="1"/>
  <c r="F5713" i="3"/>
  <c r="F5712" i="3"/>
  <c r="F5711" i="3"/>
  <c r="F5710" i="3"/>
  <c r="F5709" i="3"/>
  <c r="F5708" i="3"/>
  <c r="F5707" i="3"/>
  <c r="F5706" i="3"/>
  <c r="F5705" i="3"/>
  <c r="F5704" i="3"/>
  <c r="F5703" i="3"/>
  <c r="F5702" i="3"/>
  <c r="F5701" i="3"/>
  <c r="F5700" i="3"/>
  <c r="F5699" i="3"/>
  <c r="F5698" i="3"/>
  <c r="F5697" i="3"/>
  <c r="F5696" i="3"/>
  <c r="F5694" i="3"/>
  <c r="F5693" i="3"/>
  <c r="F5692" i="3"/>
  <c r="F5691" i="3"/>
  <c r="F5690" i="3"/>
  <c r="D5712" i="3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Q238" i="1"/>
  <c r="L238" i="1"/>
  <c r="E5689" i="3"/>
  <c r="F5689" i="3" s="1"/>
  <c r="E5687" i="3"/>
  <c r="E5686" i="3"/>
  <c r="E5682" i="3"/>
  <c r="E5681" i="3"/>
  <c r="E5680" i="3"/>
  <c r="E5678" i="3"/>
  <c r="E5673" i="3"/>
  <c r="F5673" i="3" s="1"/>
  <c r="E5670" i="3"/>
  <c r="E5669" i="3"/>
  <c r="F5669" i="3" s="1"/>
  <c r="E5667" i="3"/>
  <c r="F5667" i="3" s="1"/>
  <c r="E5666" i="3"/>
  <c r="E5688" i="3"/>
  <c r="F5680" i="3"/>
  <c r="E5675" i="3"/>
  <c r="F5675" i="3" s="1"/>
  <c r="E5647" i="3"/>
  <c r="F5647" i="3" s="1"/>
  <c r="F5671" i="3" s="1"/>
  <c r="F5695" i="3" s="1"/>
  <c r="F5688" i="3"/>
  <c r="F5687" i="3"/>
  <c r="F5686" i="3"/>
  <c r="F5685" i="3"/>
  <c r="F5684" i="3"/>
  <c r="F5683" i="3"/>
  <c r="F5682" i="3"/>
  <c r="F5681" i="3"/>
  <c r="F5679" i="3"/>
  <c r="F5678" i="3"/>
  <c r="F5677" i="3"/>
  <c r="F5676" i="3"/>
  <c r="F5674" i="3"/>
  <c r="F5672" i="3"/>
  <c r="F5670" i="3"/>
  <c r="F5668" i="3"/>
  <c r="F5666" i="3"/>
  <c r="D5689" i="3"/>
  <c r="D5713" i="3" s="1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I238" i="1"/>
  <c r="R236" i="1"/>
  <c r="S236" i="1"/>
  <c r="Q236" i="1"/>
  <c r="Q237" i="1"/>
  <c r="P236" i="1"/>
  <c r="P237" i="1"/>
  <c r="L236" i="1"/>
  <c r="L237" i="1"/>
  <c r="E5665" i="3"/>
  <c r="E5664" i="3"/>
  <c r="E5662" i="3"/>
  <c r="F5662" i="3" s="1"/>
  <c r="E5657" i="3"/>
  <c r="E5655" i="3"/>
  <c r="F5655" i="3" s="1"/>
  <c r="E5654" i="3"/>
  <c r="F5654" i="3" s="1"/>
  <c r="E5651" i="3"/>
  <c r="F5651" i="3" s="1"/>
  <c r="E5649" i="3"/>
  <c r="F5649" i="3" s="1"/>
  <c r="E5646" i="3"/>
  <c r="F5646" i="3" s="1"/>
  <c r="E5645" i="3"/>
  <c r="F5645" i="3" s="1"/>
  <c r="E5643" i="3"/>
  <c r="E5642" i="3"/>
  <c r="E5659" i="3"/>
  <c r="F5659" i="3" s="1"/>
  <c r="E5658" i="3"/>
  <c r="F5643" i="3"/>
  <c r="D5664" i="3"/>
  <c r="D5665" i="3"/>
  <c r="F5665" i="3"/>
  <c r="F5664" i="3"/>
  <c r="F5663" i="3"/>
  <c r="F5661" i="3"/>
  <c r="F5660" i="3"/>
  <c r="F5658" i="3"/>
  <c r="F5657" i="3"/>
  <c r="F5656" i="3"/>
  <c r="F5653" i="3"/>
  <c r="F5652" i="3"/>
  <c r="F5650" i="3"/>
  <c r="F5648" i="3"/>
  <c r="F5644" i="3"/>
  <c r="F5642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D5650" i="3"/>
  <c r="D5649" i="3"/>
  <c r="D5648" i="3"/>
  <c r="D5647" i="3"/>
  <c r="D5646" i="3"/>
  <c r="D5645" i="3"/>
  <c r="D5644" i="3"/>
  <c r="D5643" i="3"/>
  <c r="D5642" i="3"/>
  <c r="I237" i="1"/>
  <c r="E237" i="1"/>
  <c r="E238" i="1" s="1"/>
  <c r="E239" i="1" s="1"/>
  <c r="C237" i="1"/>
  <c r="C238" i="1" s="1"/>
  <c r="E5641" i="3"/>
  <c r="F5641" i="3" s="1"/>
  <c r="E5640" i="3"/>
  <c r="E5638" i="3"/>
  <c r="E5637" i="3"/>
  <c r="E5634" i="3"/>
  <c r="F5634" i="3" s="1"/>
  <c r="E5633" i="3"/>
  <c r="F5633" i="3" s="1"/>
  <c r="E5632" i="3"/>
  <c r="E5630" i="3"/>
  <c r="F5630" i="3" s="1"/>
  <c r="E5627" i="3"/>
  <c r="F5627" i="3" s="1"/>
  <c r="E5625" i="3"/>
  <c r="E5624" i="3"/>
  <c r="E5623" i="3"/>
  <c r="E5622" i="3"/>
  <c r="F5622" i="3" s="1"/>
  <c r="E5621" i="3"/>
  <c r="E5619" i="3"/>
  <c r="E5614" i="3"/>
  <c r="E5618" i="3"/>
  <c r="F5618" i="3" s="1"/>
  <c r="F5640" i="3"/>
  <c r="E5629" i="3"/>
  <c r="F5629" i="3" s="1"/>
  <c r="E5628" i="3"/>
  <c r="F5639" i="3"/>
  <c r="F5637" i="3"/>
  <c r="F5636" i="3"/>
  <c r="F5635" i="3"/>
  <c r="F5632" i="3"/>
  <c r="F5631" i="3"/>
  <c r="F5628" i="3"/>
  <c r="F5626" i="3"/>
  <c r="F5625" i="3"/>
  <c r="F5624" i="3"/>
  <c r="F5623" i="3"/>
  <c r="F5621" i="3"/>
  <c r="F5620" i="3"/>
  <c r="F5619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I236" i="1"/>
  <c r="C236" i="1"/>
  <c r="S238" i="1" l="1"/>
  <c r="R238" i="1"/>
  <c r="P238" i="1"/>
  <c r="S237" i="1"/>
  <c r="R237" i="1"/>
  <c r="Q235" i="1"/>
  <c r="R235" i="1"/>
  <c r="S235" i="1"/>
  <c r="P235" i="1"/>
  <c r="L235" i="1"/>
  <c r="E5598" i="3"/>
  <c r="E5617" i="3"/>
  <c r="E5616" i="3"/>
  <c r="F5616" i="3" s="1"/>
  <c r="E5615" i="3"/>
  <c r="F5614" i="3"/>
  <c r="F5638" i="3" s="1"/>
  <c r="E5613" i="3"/>
  <c r="E5610" i="3"/>
  <c r="F5610" i="3" s="1"/>
  <c r="E5609" i="3"/>
  <c r="E5606" i="3"/>
  <c r="E5603" i="3"/>
  <c r="E5601" i="3"/>
  <c r="E5599" i="3"/>
  <c r="E5597" i="3"/>
  <c r="E5595" i="3"/>
  <c r="E5594" i="3"/>
  <c r="F5594" i="3" s="1"/>
  <c r="E5612" i="3"/>
  <c r="E5608" i="3"/>
  <c r="E5604" i="3"/>
  <c r="F5604" i="3" s="1"/>
  <c r="F5601" i="3"/>
  <c r="F5599" i="3"/>
  <c r="F5617" i="3"/>
  <c r="D5617" i="3"/>
  <c r="D5616" i="3"/>
  <c r="F5615" i="3"/>
  <c r="D5615" i="3"/>
  <c r="D5614" i="3"/>
  <c r="F5613" i="3"/>
  <c r="D5613" i="3"/>
  <c r="F5612" i="3"/>
  <c r="D5612" i="3"/>
  <c r="F5611" i="3"/>
  <c r="D5611" i="3"/>
  <c r="D5610" i="3"/>
  <c r="F5609" i="3"/>
  <c r="D5609" i="3"/>
  <c r="F5608" i="3"/>
  <c r="D5608" i="3"/>
  <c r="F5607" i="3"/>
  <c r="D5607" i="3"/>
  <c r="F5606" i="3"/>
  <c r="D5606" i="3"/>
  <c r="F5605" i="3"/>
  <c r="D5605" i="3"/>
  <c r="D5604" i="3"/>
  <c r="F5603" i="3"/>
  <c r="D5603" i="3"/>
  <c r="F5602" i="3"/>
  <c r="D5602" i="3"/>
  <c r="D5601" i="3"/>
  <c r="F5600" i="3"/>
  <c r="D5600" i="3"/>
  <c r="D5599" i="3"/>
  <c r="F5598" i="3"/>
  <c r="D5598" i="3"/>
  <c r="F5597" i="3"/>
  <c r="D5597" i="3"/>
  <c r="F5596" i="3"/>
  <c r="D5596" i="3"/>
  <c r="F5595" i="3"/>
  <c r="D5595" i="3"/>
  <c r="D5594" i="3"/>
  <c r="L234" i="1"/>
  <c r="I235" i="1"/>
  <c r="E235" i="1"/>
  <c r="E236" i="1" s="1"/>
  <c r="C235" i="1"/>
  <c r="P234" i="1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" i="18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4" i="17"/>
  <c r="J233" i="17"/>
  <c r="Q233" i="17"/>
  <c r="R234" i="17"/>
  <c r="I234" i="17"/>
  <c r="E234" i="17"/>
  <c r="T234" i="17" s="1"/>
  <c r="C234" i="17"/>
  <c r="S234" i="17" s="1"/>
  <c r="R234" i="1"/>
  <c r="S234" i="1"/>
  <c r="Q234" i="1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" i="18"/>
  <c r="E5593" i="3"/>
  <c r="E5591" i="3"/>
  <c r="E5590" i="3"/>
  <c r="E5589" i="3"/>
  <c r="E5586" i="3"/>
  <c r="E5585" i="3"/>
  <c r="E5584" i="3"/>
  <c r="E5582" i="3"/>
  <c r="E5579" i="3"/>
  <c r="E5577" i="3"/>
  <c r="E5575" i="3"/>
  <c r="E5573" i="3"/>
  <c r="E5571" i="3"/>
  <c r="E5570" i="3"/>
  <c r="E5592" i="3"/>
  <c r="E5581" i="3"/>
  <c r="E5580" i="3"/>
  <c r="E5574" i="3"/>
  <c r="I234" i="1"/>
  <c r="C234" i="1"/>
  <c r="F5593" i="3"/>
  <c r="F5592" i="3"/>
  <c r="F5591" i="3"/>
  <c r="F5590" i="3"/>
  <c r="F5588" i="3"/>
  <c r="F5587" i="3"/>
  <c r="F5586" i="3"/>
  <c r="F5585" i="3"/>
  <c r="F5584" i="3"/>
  <c r="F5583" i="3"/>
  <c r="F5582" i="3"/>
  <c r="F5581" i="3"/>
  <c r="F5580" i="3"/>
  <c r="F5579" i="3"/>
  <c r="F5578" i="3"/>
  <c r="F5577" i="3"/>
  <c r="F5576" i="3"/>
  <c r="F5574" i="3"/>
  <c r="F5573" i="3"/>
  <c r="F5572" i="3"/>
  <c r="F5571" i="3"/>
  <c r="F5570" i="3"/>
  <c r="D5593" i="3"/>
  <c r="D5592" i="3"/>
  <c r="D5591" i="3"/>
  <c r="D5590" i="3"/>
  <c r="D5589" i="3"/>
  <c r="D5588" i="3"/>
  <c r="D5587" i="3"/>
  <c r="D5586" i="3"/>
  <c r="D5585" i="3"/>
  <c r="D5584" i="3"/>
  <c r="D5583" i="3"/>
  <c r="D5582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P233" i="1"/>
  <c r="S232" i="17" l="1"/>
  <c r="R233" i="17"/>
  <c r="R232" i="17"/>
  <c r="R231" i="17"/>
  <c r="M231" i="17"/>
  <c r="R230" i="17"/>
  <c r="M230" i="17"/>
  <c r="R229" i="17"/>
  <c r="M229" i="17"/>
  <c r="R228" i="17"/>
  <c r="M228" i="17"/>
  <c r="R227" i="17"/>
  <c r="M227" i="17"/>
  <c r="R226" i="17"/>
  <c r="M226" i="17"/>
  <c r="R225" i="17"/>
  <c r="M225" i="17"/>
  <c r="I225" i="17"/>
  <c r="I226" i="17" s="1"/>
  <c r="I227" i="17" s="1"/>
  <c r="I228" i="17" s="1"/>
  <c r="I229" i="17" s="1"/>
  <c r="I230" i="17" s="1"/>
  <c r="I231" i="17" s="1"/>
  <c r="R224" i="17"/>
  <c r="M224" i="17"/>
  <c r="R223" i="17"/>
  <c r="M223" i="17"/>
  <c r="R222" i="17"/>
  <c r="M222" i="17"/>
  <c r="R221" i="17"/>
  <c r="M221" i="17"/>
  <c r="R220" i="17"/>
  <c r="M220" i="17"/>
  <c r="R219" i="17"/>
  <c r="M219" i="17"/>
  <c r="R218" i="17"/>
  <c r="M218" i="17"/>
  <c r="R217" i="17"/>
  <c r="M217" i="17"/>
  <c r="R216" i="17"/>
  <c r="M216" i="17"/>
  <c r="R215" i="17"/>
  <c r="M215" i="17"/>
  <c r="R214" i="17"/>
  <c r="M214" i="17"/>
  <c r="R213" i="17"/>
  <c r="M213" i="17"/>
  <c r="R212" i="17"/>
  <c r="M212" i="17"/>
  <c r="R211" i="17"/>
  <c r="M211" i="17"/>
  <c r="R210" i="17"/>
  <c r="M210" i="17"/>
  <c r="R209" i="17"/>
  <c r="M209" i="17"/>
  <c r="R208" i="17"/>
  <c r="M208" i="17"/>
  <c r="R207" i="17"/>
  <c r="M207" i="17"/>
  <c r="R206" i="17"/>
  <c r="M206" i="17"/>
  <c r="R205" i="17"/>
  <c r="M205" i="17"/>
  <c r="R204" i="17"/>
  <c r="M204" i="17"/>
  <c r="I204" i="17"/>
  <c r="I205" i="17" s="1"/>
  <c r="I206" i="17" s="1"/>
  <c r="I207" i="17" s="1"/>
  <c r="I208" i="17" s="1"/>
  <c r="I209" i="17" s="1"/>
  <c r="I210" i="17" s="1"/>
  <c r="I211" i="17" s="1"/>
  <c r="I212" i="17" s="1"/>
  <c r="I213" i="17" s="1"/>
  <c r="I214" i="17" s="1"/>
  <c r="I215" i="17" s="1"/>
  <c r="I216" i="17" s="1"/>
  <c r="I217" i="17" s="1"/>
  <c r="I218" i="17" s="1"/>
  <c r="I219" i="17" s="1"/>
  <c r="I220" i="17" s="1"/>
  <c r="I221" i="17" s="1"/>
  <c r="I222" i="17" s="1"/>
  <c r="I223" i="17" s="1"/>
  <c r="R203" i="17"/>
  <c r="M203" i="17"/>
  <c r="D203" i="17"/>
  <c r="R202" i="17"/>
  <c r="L202" i="17"/>
  <c r="K202" i="17"/>
  <c r="D202" i="17"/>
  <c r="R201" i="17"/>
  <c r="L201" i="17"/>
  <c r="K201" i="17" s="1"/>
  <c r="D201" i="17"/>
  <c r="R200" i="17"/>
  <c r="L200" i="17"/>
  <c r="K200" i="17" s="1"/>
  <c r="R199" i="17"/>
  <c r="L199" i="17"/>
  <c r="K199" i="17"/>
  <c r="D199" i="17"/>
  <c r="R198" i="17"/>
  <c r="L198" i="17"/>
  <c r="K198" i="17"/>
  <c r="D198" i="17"/>
  <c r="R197" i="17"/>
  <c r="L197" i="17"/>
  <c r="K197" i="17"/>
  <c r="D197" i="17"/>
  <c r="R196" i="17"/>
  <c r="L196" i="17"/>
  <c r="K196" i="17"/>
  <c r="D196" i="17"/>
  <c r="R195" i="17"/>
  <c r="L195" i="17"/>
  <c r="K195" i="17"/>
  <c r="D195" i="17"/>
  <c r="R194" i="17"/>
  <c r="L194" i="17"/>
  <c r="K194" i="17"/>
  <c r="D194" i="17"/>
  <c r="R193" i="17"/>
  <c r="L193" i="17"/>
  <c r="K193" i="17"/>
  <c r="D193" i="17"/>
  <c r="R192" i="17"/>
  <c r="L192" i="17"/>
  <c r="K192" i="17"/>
  <c r="D192" i="17"/>
  <c r="R191" i="17"/>
  <c r="L191" i="17"/>
  <c r="K191" i="17"/>
  <c r="D191" i="17"/>
  <c r="R190" i="17"/>
  <c r="L190" i="17"/>
  <c r="K190" i="17"/>
  <c r="D190" i="17"/>
  <c r="R189" i="17"/>
  <c r="L189" i="17"/>
  <c r="K189" i="17"/>
  <c r="D189" i="17"/>
  <c r="R188" i="17"/>
  <c r="L188" i="17"/>
  <c r="K188" i="17"/>
  <c r="D188" i="17"/>
  <c r="R187" i="17"/>
  <c r="L187" i="17"/>
  <c r="K187" i="17"/>
  <c r="D187" i="17"/>
  <c r="R186" i="17"/>
  <c r="L186" i="17"/>
  <c r="K186" i="17"/>
  <c r="D186" i="17"/>
  <c r="R185" i="17"/>
  <c r="L185" i="17"/>
  <c r="K185" i="17"/>
  <c r="D185" i="17"/>
  <c r="R184" i="17"/>
  <c r="L184" i="17"/>
  <c r="K184" i="17"/>
  <c r="D184" i="17"/>
  <c r="R183" i="17"/>
  <c r="L183" i="17"/>
  <c r="K183" i="17"/>
  <c r="D183" i="17"/>
  <c r="R182" i="17"/>
  <c r="L182" i="17"/>
  <c r="K182" i="17"/>
  <c r="D182" i="17"/>
  <c r="R181" i="17"/>
  <c r="L181" i="17"/>
  <c r="K181" i="17"/>
  <c r="D181" i="17"/>
  <c r="R180" i="17"/>
  <c r="L180" i="17"/>
  <c r="K180" i="17"/>
  <c r="D180" i="17"/>
  <c r="R179" i="17"/>
  <c r="L179" i="17"/>
  <c r="K179" i="17"/>
  <c r="D179" i="17"/>
  <c r="R178" i="17"/>
  <c r="L178" i="17"/>
  <c r="K178" i="17"/>
  <c r="D178" i="17"/>
  <c r="R177" i="17"/>
  <c r="L177" i="17"/>
  <c r="K177" i="17"/>
  <c r="D177" i="17"/>
  <c r="R176" i="17"/>
  <c r="L176" i="17"/>
  <c r="K176" i="17"/>
  <c r="D176" i="17"/>
  <c r="R175" i="17"/>
  <c r="L175" i="17"/>
  <c r="K175" i="17"/>
  <c r="D175" i="17"/>
  <c r="R174" i="17"/>
  <c r="L174" i="17"/>
  <c r="K174" i="17" s="1"/>
  <c r="R173" i="17"/>
  <c r="L173" i="17"/>
  <c r="K173" i="17"/>
  <c r="D173" i="17"/>
  <c r="R172" i="17"/>
  <c r="L172" i="17"/>
  <c r="K172" i="17" s="1"/>
  <c r="D172" i="17"/>
  <c r="R171" i="17"/>
  <c r="L171" i="17"/>
  <c r="K171" i="17"/>
  <c r="D171" i="17"/>
  <c r="R170" i="17"/>
  <c r="Q170" i="17"/>
  <c r="L170" i="17"/>
  <c r="K170" i="17" s="1"/>
  <c r="D170" i="17"/>
  <c r="R169" i="17"/>
  <c r="Q169" i="17"/>
  <c r="L169" i="17"/>
  <c r="K169" i="17"/>
  <c r="I169" i="17"/>
  <c r="I170" i="17" s="1"/>
  <c r="I171" i="17" s="1"/>
  <c r="I172" i="17" s="1"/>
  <c r="I173" i="17" s="1"/>
  <c r="I174" i="17" s="1"/>
  <c r="I175" i="17" s="1"/>
  <c r="I176" i="17" s="1"/>
  <c r="I177" i="17" s="1"/>
  <c r="I178" i="17" s="1"/>
  <c r="I179" i="17" s="1"/>
  <c r="I180" i="17" s="1"/>
  <c r="I181" i="17" s="1"/>
  <c r="I182" i="17" s="1"/>
  <c r="I183" i="17" s="1"/>
  <c r="I184" i="17" s="1"/>
  <c r="I185" i="17" s="1"/>
  <c r="I186" i="17" s="1"/>
  <c r="I187" i="17" s="1"/>
  <c r="I188" i="17" s="1"/>
  <c r="I189" i="17" s="1"/>
  <c r="I190" i="17" s="1"/>
  <c r="I191" i="17" s="1"/>
  <c r="I192" i="17" s="1"/>
  <c r="I193" i="17" s="1"/>
  <c r="I194" i="17" s="1"/>
  <c r="I195" i="17" s="1"/>
  <c r="I196" i="17" s="1"/>
  <c r="I197" i="17" s="1"/>
  <c r="I198" i="17" s="1"/>
  <c r="I199" i="17" s="1"/>
  <c r="I200" i="17" s="1"/>
  <c r="I201" i="17" s="1"/>
  <c r="I202" i="17" s="1"/>
  <c r="D169" i="17"/>
  <c r="R168" i="17"/>
  <c r="Q168" i="17"/>
  <c r="L168" i="17"/>
  <c r="K168" i="17" s="1"/>
  <c r="D168" i="17"/>
  <c r="R167" i="17"/>
  <c r="Q167" i="17"/>
  <c r="L167" i="17"/>
  <c r="K167" i="17" s="1"/>
  <c r="I167" i="17"/>
  <c r="D167" i="17"/>
  <c r="Q166" i="17"/>
  <c r="L166" i="17"/>
  <c r="K166" i="17"/>
  <c r="D166" i="17"/>
  <c r="Q165" i="17"/>
  <c r="L165" i="17"/>
  <c r="K165" i="17" s="1"/>
  <c r="D165" i="17"/>
  <c r="Q164" i="17"/>
  <c r="L164" i="17"/>
  <c r="K164" i="17" s="1"/>
  <c r="D164" i="17"/>
  <c r="R163" i="17"/>
  <c r="Q163" i="17"/>
  <c r="L163" i="17"/>
  <c r="K163" i="17"/>
  <c r="I163" i="17"/>
  <c r="D163" i="17"/>
  <c r="Q162" i="17"/>
  <c r="L162" i="17"/>
  <c r="K162" i="17" s="1"/>
  <c r="D162" i="17"/>
  <c r="Q161" i="17"/>
  <c r="L161" i="17"/>
  <c r="K161" i="17" s="1"/>
  <c r="Q160" i="17"/>
  <c r="L160" i="17"/>
  <c r="K160" i="17" s="1"/>
  <c r="Q159" i="17"/>
  <c r="L159" i="17"/>
  <c r="K159" i="17" s="1"/>
  <c r="I159" i="17"/>
  <c r="R158" i="17"/>
  <c r="Q158" i="17"/>
  <c r="L158" i="17"/>
  <c r="K158" i="17"/>
  <c r="R157" i="17"/>
  <c r="Q157" i="17"/>
  <c r="L157" i="17"/>
  <c r="K157" i="17"/>
  <c r="I157" i="17"/>
  <c r="D157" i="17"/>
  <c r="Q156" i="17"/>
  <c r="L156" i="17"/>
  <c r="K156" i="17" s="1"/>
  <c r="I156" i="17"/>
  <c r="D156" i="17"/>
  <c r="R155" i="17"/>
  <c r="Q155" i="17"/>
  <c r="L155" i="17"/>
  <c r="K155" i="17"/>
  <c r="E155" i="17"/>
  <c r="R154" i="17"/>
  <c r="Q154" i="17"/>
  <c r="L154" i="17"/>
  <c r="K154" i="17"/>
  <c r="E154" i="17"/>
  <c r="D154" i="17"/>
  <c r="Q153" i="17"/>
  <c r="L153" i="17"/>
  <c r="K153" i="17"/>
  <c r="D153" i="17"/>
  <c r="Q152" i="17"/>
  <c r="L152" i="17"/>
  <c r="K152" i="17"/>
  <c r="I152" i="17"/>
  <c r="D152" i="17"/>
  <c r="Q151" i="17"/>
  <c r="L151" i="17"/>
  <c r="K151" i="17" s="1"/>
  <c r="D151" i="17"/>
  <c r="R150" i="17"/>
  <c r="Q150" i="17"/>
  <c r="L150" i="17"/>
  <c r="K150" i="17"/>
  <c r="E150" i="17"/>
  <c r="R149" i="17"/>
  <c r="Q149" i="17"/>
  <c r="L149" i="17"/>
  <c r="K149" i="17"/>
  <c r="D149" i="17"/>
  <c r="R148" i="17"/>
  <c r="Q148" i="17"/>
  <c r="L148" i="17"/>
  <c r="I148" i="17"/>
  <c r="D148" i="17"/>
  <c r="Q147" i="17"/>
  <c r="L147" i="17"/>
  <c r="K147" i="17"/>
  <c r="Q146" i="17"/>
  <c r="L146" i="17"/>
  <c r="K146" i="17"/>
  <c r="Q145" i="17"/>
  <c r="I145" i="17"/>
  <c r="D145" i="17"/>
  <c r="Q144" i="17"/>
  <c r="D144" i="17"/>
  <c r="R143" i="17"/>
  <c r="Q143" i="17"/>
  <c r="I143" i="17"/>
  <c r="C143" i="17"/>
  <c r="E142" i="17"/>
  <c r="C142" i="17"/>
  <c r="S141" i="17"/>
  <c r="R141" i="17"/>
  <c r="Q141" i="17"/>
  <c r="E141" i="17"/>
  <c r="T141" i="17" s="1"/>
  <c r="Q140" i="17"/>
  <c r="T139" i="17"/>
  <c r="L139" i="17"/>
  <c r="C139" i="17"/>
  <c r="B139" i="17"/>
  <c r="R166" i="17" s="1"/>
  <c r="R138" i="17"/>
  <c r="Q138" i="17"/>
  <c r="C138" i="17"/>
  <c r="T138" i="17" s="1"/>
  <c r="T137" i="17"/>
  <c r="S137" i="17"/>
  <c r="R137" i="17"/>
  <c r="Q137" i="17"/>
  <c r="L137" i="17"/>
  <c r="K137" i="17"/>
  <c r="R136" i="17"/>
  <c r="L136" i="17"/>
  <c r="C136" i="17"/>
  <c r="T136" i="17" s="1"/>
  <c r="T135" i="17"/>
  <c r="S135" i="17"/>
  <c r="R135" i="17"/>
  <c r="Q135" i="17"/>
  <c r="L135" i="17"/>
  <c r="T134" i="17"/>
  <c r="S134" i="17"/>
  <c r="R134" i="17"/>
  <c r="Q134" i="17"/>
  <c r="L134" i="17"/>
  <c r="T133" i="17"/>
  <c r="S133" i="17"/>
  <c r="R133" i="17"/>
  <c r="Q133" i="17"/>
  <c r="M133" i="17"/>
  <c r="T132" i="17"/>
  <c r="S132" i="17"/>
  <c r="R132" i="17"/>
  <c r="M132" i="17"/>
  <c r="T131" i="17"/>
  <c r="S131" i="17"/>
  <c r="R131" i="17"/>
  <c r="M131" i="17"/>
  <c r="T130" i="17"/>
  <c r="S130" i="17"/>
  <c r="R130" i="17"/>
  <c r="Q130" i="17"/>
  <c r="T129" i="17"/>
  <c r="S129" i="17"/>
  <c r="R129" i="17"/>
  <c r="Q129" i="17"/>
  <c r="T128" i="17"/>
  <c r="S128" i="17"/>
  <c r="R128" i="17"/>
  <c r="Q128" i="17"/>
  <c r="T127" i="17"/>
  <c r="S127" i="17"/>
  <c r="R127" i="17"/>
  <c r="Q127" i="17"/>
  <c r="L127" i="17"/>
  <c r="R126" i="17"/>
  <c r="Q126" i="17"/>
  <c r="R125" i="17"/>
  <c r="R124" i="17"/>
  <c r="M124" i="17"/>
  <c r="R123" i="17"/>
  <c r="L123" i="17"/>
  <c r="K123" i="17" s="1"/>
  <c r="C123" i="17"/>
  <c r="S123" i="17" s="1"/>
  <c r="R122" i="17"/>
  <c r="Q122" i="17"/>
  <c r="E122" i="17"/>
  <c r="E123" i="17" s="1"/>
  <c r="E124" i="17" s="1"/>
  <c r="E125" i="17" s="1"/>
  <c r="C122" i="17"/>
  <c r="S122" i="17" s="1"/>
  <c r="T121" i="17"/>
  <c r="S121" i="17"/>
  <c r="R121" i="17"/>
  <c r="Q121" i="17"/>
  <c r="L121" i="17"/>
  <c r="R120" i="17"/>
  <c r="L120" i="17"/>
  <c r="R119" i="17"/>
  <c r="E119" i="17"/>
  <c r="T119" i="17" s="1"/>
  <c r="C119" i="17"/>
  <c r="S119" i="17" s="1"/>
  <c r="T118" i="17"/>
  <c r="S118" i="17"/>
  <c r="R118" i="17"/>
  <c r="Q118" i="17"/>
  <c r="T117" i="17"/>
  <c r="S117" i="17"/>
  <c r="R117" i="17"/>
  <c r="Q117" i="17"/>
  <c r="T116" i="17"/>
  <c r="S116" i="17"/>
  <c r="R116" i="17"/>
  <c r="Q116" i="17"/>
  <c r="T115" i="17"/>
  <c r="S115" i="17"/>
  <c r="R115" i="17"/>
  <c r="Q115" i="17"/>
  <c r="R114" i="17"/>
  <c r="Q114" i="17"/>
  <c r="C114" i="17"/>
  <c r="S113" i="17"/>
  <c r="R113" i="17"/>
  <c r="Q113" i="17"/>
  <c r="E113" i="17"/>
  <c r="T113" i="17" s="1"/>
  <c r="T112" i="17"/>
  <c r="S112" i="17"/>
  <c r="R112" i="17"/>
  <c r="Q112" i="17"/>
  <c r="T111" i="17"/>
  <c r="S111" i="17"/>
  <c r="R111" i="17"/>
  <c r="Q111" i="17"/>
  <c r="T110" i="17"/>
  <c r="S110" i="17"/>
  <c r="R110" i="17"/>
  <c r="Q110" i="17"/>
  <c r="T109" i="17"/>
  <c r="S109" i="17"/>
  <c r="R109" i="17"/>
  <c r="Q109" i="17"/>
  <c r="T108" i="17"/>
  <c r="S108" i="17"/>
  <c r="R108" i="17"/>
  <c r="Q108" i="17"/>
  <c r="T107" i="17"/>
  <c r="S107" i="17"/>
  <c r="R107" i="17"/>
  <c r="Q107" i="17"/>
  <c r="T106" i="17"/>
  <c r="S106" i="17"/>
  <c r="R106" i="17"/>
  <c r="Q106" i="17"/>
  <c r="T105" i="17"/>
  <c r="S105" i="17"/>
  <c r="R105" i="17"/>
  <c r="Q105" i="17"/>
  <c r="T104" i="17"/>
  <c r="S104" i="17"/>
  <c r="R104" i="17"/>
  <c r="Q104" i="17"/>
  <c r="T103" i="17"/>
  <c r="S103" i="17"/>
  <c r="R103" i="17"/>
  <c r="Q103" i="17"/>
  <c r="T102" i="17"/>
  <c r="S102" i="17"/>
  <c r="R102" i="17"/>
  <c r="Q102" i="17"/>
  <c r="T101" i="17"/>
  <c r="S101" i="17"/>
  <c r="R101" i="17"/>
  <c r="Q101" i="17"/>
  <c r="T100" i="17"/>
  <c r="S100" i="17"/>
  <c r="R100" i="17"/>
  <c r="Q100" i="17"/>
  <c r="T99" i="17"/>
  <c r="S99" i="17"/>
  <c r="R99" i="17"/>
  <c r="Q99" i="17"/>
  <c r="T98" i="17"/>
  <c r="S98" i="17"/>
  <c r="R98" i="17"/>
  <c r="Q98" i="17"/>
  <c r="T97" i="17"/>
  <c r="S97" i="17"/>
  <c r="R97" i="17"/>
  <c r="Q97" i="17"/>
  <c r="T96" i="17"/>
  <c r="S96" i="17"/>
  <c r="R96" i="17"/>
  <c r="Q96" i="17"/>
  <c r="T95" i="17"/>
  <c r="S95" i="17"/>
  <c r="R95" i="17"/>
  <c r="Q95" i="17"/>
  <c r="T94" i="17"/>
  <c r="S94" i="17"/>
  <c r="R94" i="17"/>
  <c r="Q94" i="17"/>
  <c r="T93" i="17"/>
  <c r="S93" i="17"/>
  <c r="R93" i="17"/>
  <c r="Q93" i="17"/>
  <c r="T92" i="17"/>
  <c r="S92" i="17"/>
  <c r="R92" i="17"/>
  <c r="Q92" i="17"/>
  <c r="T91" i="17"/>
  <c r="S91" i="17"/>
  <c r="R91" i="17"/>
  <c r="Q91" i="17"/>
  <c r="T90" i="17"/>
  <c r="S90" i="17"/>
  <c r="R90" i="17"/>
  <c r="Q90" i="17"/>
  <c r="T89" i="17"/>
  <c r="S89" i="17"/>
  <c r="R89" i="17"/>
  <c r="Q89" i="17"/>
  <c r="T88" i="17"/>
  <c r="S88" i="17"/>
  <c r="R88" i="17"/>
  <c r="Q88" i="17"/>
  <c r="T87" i="17"/>
  <c r="S87" i="17"/>
  <c r="R87" i="17"/>
  <c r="Q87" i="17"/>
  <c r="T86" i="17"/>
  <c r="S86" i="17"/>
  <c r="R86" i="17"/>
  <c r="Q86" i="17"/>
  <c r="T85" i="17"/>
  <c r="S85" i="17"/>
  <c r="R85" i="17"/>
  <c r="Q85" i="17"/>
  <c r="T84" i="17"/>
  <c r="S84" i="17"/>
  <c r="R84" i="17"/>
  <c r="Q84" i="17"/>
  <c r="T83" i="17"/>
  <c r="S83" i="17"/>
  <c r="R83" i="17"/>
  <c r="Q83" i="17"/>
  <c r="T82" i="17"/>
  <c r="S82" i="17"/>
  <c r="R82" i="17"/>
  <c r="Q82" i="17"/>
  <c r="T81" i="17"/>
  <c r="S81" i="17"/>
  <c r="R81" i="17"/>
  <c r="Q81" i="17"/>
  <c r="T80" i="17"/>
  <c r="S80" i="17"/>
  <c r="R80" i="17"/>
  <c r="Q80" i="17"/>
  <c r="T79" i="17"/>
  <c r="S79" i="17"/>
  <c r="R79" i="17"/>
  <c r="Q79" i="17"/>
  <c r="T78" i="17"/>
  <c r="S78" i="17"/>
  <c r="R78" i="17"/>
  <c r="Q78" i="17"/>
  <c r="T77" i="17"/>
  <c r="S77" i="17"/>
  <c r="R77" i="17"/>
  <c r="Q77" i="17"/>
  <c r="T76" i="17"/>
  <c r="S76" i="17"/>
  <c r="R76" i="17"/>
  <c r="Q76" i="17"/>
  <c r="T75" i="17"/>
  <c r="S75" i="17"/>
  <c r="R75" i="17"/>
  <c r="Q75" i="17"/>
  <c r="T74" i="17"/>
  <c r="S74" i="17"/>
  <c r="R74" i="17"/>
  <c r="Q74" i="17"/>
  <c r="T73" i="17"/>
  <c r="S73" i="17"/>
  <c r="R73" i="17"/>
  <c r="Q73" i="17"/>
  <c r="T72" i="17"/>
  <c r="S72" i="17"/>
  <c r="R72" i="17"/>
  <c r="Q72" i="17"/>
  <c r="T71" i="17"/>
  <c r="S71" i="17"/>
  <c r="R71" i="17"/>
  <c r="Q71" i="17"/>
  <c r="T70" i="17"/>
  <c r="S70" i="17"/>
  <c r="R70" i="17"/>
  <c r="Q70" i="17"/>
  <c r="T69" i="17"/>
  <c r="S69" i="17"/>
  <c r="R69" i="17"/>
  <c r="Q69" i="17"/>
  <c r="T68" i="17"/>
  <c r="S68" i="17"/>
  <c r="R68" i="17"/>
  <c r="Q68" i="17"/>
  <c r="T67" i="17"/>
  <c r="S67" i="17"/>
  <c r="R67" i="17"/>
  <c r="Q67" i="17"/>
  <c r="T66" i="17"/>
  <c r="S66" i="17"/>
  <c r="R66" i="17"/>
  <c r="Q66" i="17"/>
  <c r="T65" i="17"/>
  <c r="S65" i="17"/>
  <c r="R65" i="17"/>
  <c r="Q65" i="17"/>
  <c r="T64" i="17"/>
  <c r="S64" i="17"/>
  <c r="R64" i="17"/>
  <c r="Q64" i="17"/>
  <c r="T63" i="17"/>
  <c r="S63" i="17"/>
  <c r="R63" i="17"/>
  <c r="Q63" i="17"/>
  <c r="T62" i="17"/>
  <c r="S62" i="17"/>
  <c r="R62" i="17"/>
  <c r="Q62" i="17"/>
  <c r="T61" i="17"/>
  <c r="S61" i="17"/>
  <c r="R61" i="17"/>
  <c r="Q61" i="17"/>
  <c r="T60" i="17"/>
  <c r="S60" i="17"/>
  <c r="R60" i="17"/>
  <c r="Q60" i="17"/>
  <c r="T59" i="17"/>
  <c r="S59" i="17"/>
  <c r="R59" i="17"/>
  <c r="Q59" i="17"/>
  <c r="T58" i="17"/>
  <c r="S58" i="17"/>
  <c r="R58" i="17"/>
  <c r="Q58" i="17"/>
  <c r="T57" i="17"/>
  <c r="S57" i="17"/>
  <c r="R57" i="17"/>
  <c r="Q57" i="17"/>
  <c r="T56" i="17"/>
  <c r="S56" i="17"/>
  <c r="R56" i="17"/>
  <c r="Q56" i="17"/>
  <c r="T55" i="17"/>
  <c r="S55" i="17"/>
  <c r="R55" i="17"/>
  <c r="Q55" i="17"/>
  <c r="T54" i="17"/>
  <c r="S54" i="17"/>
  <c r="R54" i="17"/>
  <c r="Q54" i="17"/>
  <c r="T53" i="17"/>
  <c r="S53" i="17"/>
  <c r="R53" i="17"/>
  <c r="Q53" i="17"/>
  <c r="T52" i="17"/>
  <c r="S52" i="17"/>
  <c r="R52" i="17"/>
  <c r="Q52" i="17"/>
  <c r="T51" i="17"/>
  <c r="S51" i="17"/>
  <c r="R51" i="17"/>
  <c r="Q51" i="17"/>
  <c r="T50" i="17"/>
  <c r="S50" i="17"/>
  <c r="R50" i="17"/>
  <c r="Q50" i="17"/>
  <c r="T49" i="17"/>
  <c r="S49" i="17"/>
  <c r="R49" i="17"/>
  <c r="Q49" i="17"/>
  <c r="T48" i="17"/>
  <c r="S48" i="17"/>
  <c r="R48" i="17"/>
  <c r="Q48" i="17"/>
  <c r="T47" i="17"/>
  <c r="S47" i="17"/>
  <c r="R47" i="17"/>
  <c r="Q47" i="17"/>
  <c r="T46" i="17"/>
  <c r="S46" i="17"/>
  <c r="R46" i="17"/>
  <c r="Q46" i="17"/>
  <c r="T45" i="17"/>
  <c r="S45" i="17"/>
  <c r="R45" i="17"/>
  <c r="Q45" i="17"/>
  <c r="T44" i="17"/>
  <c r="S44" i="17"/>
  <c r="R44" i="17"/>
  <c r="Q44" i="17"/>
  <c r="T43" i="17"/>
  <c r="S43" i="17"/>
  <c r="R43" i="17"/>
  <c r="Q43" i="17"/>
  <c r="T42" i="17"/>
  <c r="S42" i="17"/>
  <c r="R42" i="17"/>
  <c r="Q42" i="17"/>
  <c r="T41" i="17"/>
  <c r="S41" i="17"/>
  <c r="R41" i="17"/>
  <c r="Q41" i="17"/>
  <c r="T40" i="17"/>
  <c r="S40" i="17"/>
  <c r="R40" i="17"/>
  <c r="Q40" i="17"/>
  <c r="T39" i="17"/>
  <c r="S39" i="17"/>
  <c r="R39" i="17"/>
  <c r="Q39" i="17"/>
  <c r="T38" i="17"/>
  <c r="S38" i="17"/>
  <c r="R38" i="17"/>
  <c r="Q38" i="17"/>
  <c r="T37" i="17"/>
  <c r="S37" i="17"/>
  <c r="R37" i="17"/>
  <c r="Q37" i="17"/>
  <c r="T36" i="17"/>
  <c r="S36" i="17"/>
  <c r="R36" i="17"/>
  <c r="Q36" i="17"/>
  <c r="T35" i="17"/>
  <c r="S35" i="17"/>
  <c r="R35" i="17"/>
  <c r="Q35" i="17"/>
  <c r="T34" i="17"/>
  <c r="S34" i="17"/>
  <c r="R34" i="17"/>
  <c r="Q34" i="17"/>
  <c r="T33" i="17"/>
  <c r="S33" i="17"/>
  <c r="R33" i="17"/>
  <c r="Q33" i="17"/>
  <c r="T32" i="17"/>
  <c r="S32" i="17"/>
  <c r="R32" i="17"/>
  <c r="Q32" i="17"/>
  <c r="T31" i="17"/>
  <c r="S31" i="17"/>
  <c r="R31" i="17"/>
  <c r="Q31" i="17"/>
  <c r="T30" i="17"/>
  <c r="S30" i="17"/>
  <c r="R30" i="17"/>
  <c r="Q30" i="17"/>
  <c r="T29" i="17"/>
  <c r="S29" i="17"/>
  <c r="R29" i="17"/>
  <c r="Q29" i="17"/>
  <c r="T28" i="17"/>
  <c r="S28" i="17"/>
  <c r="R28" i="17"/>
  <c r="Q28" i="17"/>
  <c r="T27" i="17"/>
  <c r="S27" i="17"/>
  <c r="Q27" i="17"/>
  <c r="T26" i="17"/>
  <c r="S26" i="17"/>
  <c r="Q26" i="17"/>
  <c r="T25" i="17"/>
  <c r="S25" i="17"/>
  <c r="Q25" i="17"/>
  <c r="T24" i="17"/>
  <c r="S24" i="17"/>
  <c r="Q24" i="17"/>
  <c r="T23" i="17"/>
  <c r="S23" i="17"/>
  <c r="Q23" i="17"/>
  <c r="T22" i="17"/>
  <c r="S22" i="17"/>
  <c r="Q22" i="17"/>
  <c r="T21" i="17"/>
  <c r="S21" i="17"/>
  <c r="Q21" i="17"/>
  <c r="T20" i="17"/>
  <c r="S20" i="17"/>
  <c r="Q20" i="17"/>
  <c r="T19" i="17"/>
  <c r="S19" i="17"/>
  <c r="Q19" i="17"/>
  <c r="T18" i="17"/>
  <c r="S18" i="17"/>
  <c r="Q18" i="17"/>
  <c r="T17" i="17"/>
  <c r="S17" i="17"/>
  <c r="Q17" i="17"/>
  <c r="T16" i="17"/>
  <c r="S16" i="17"/>
  <c r="T15" i="17"/>
  <c r="S15" i="17"/>
  <c r="T14" i="17"/>
  <c r="S14" i="17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E5547" i="3"/>
  <c r="E5569" i="3"/>
  <c r="E5568" i="3"/>
  <c r="E5567" i="3"/>
  <c r="E5566" i="3"/>
  <c r="F5566" i="3" s="1"/>
  <c r="F5565" i="3"/>
  <c r="F5589" i="3" s="1"/>
  <c r="F5562" i="3"/>
  <c r="E5561" i="3"/>
  <c r="E5560" i="3"/>
  <c r="E5558" i="3"/>
  <c r="E5557" i="3"/>
  <c r="F5557" i="3" s="1"/>
  <c r="E5556" i="3"/>
  <c r="F5556" i="3" s="1"/>
  <c r="E5555" i="3"/>
  <c r="E5553" i="3"/>
  <c r="F5553" i="3" s="1"/>
  <c r="E5551" i="3"/>
  <c r="E5550" i="3"/>
  <c r="E5549" i="3"/>
  <c r="E5546" i="3"/>
  <c r="F5546" i="3" s="1"/>
  <c r="F5569" i="3"/>
  <c r="E5563" i="3"/>
  <c r="Q233" i="1"/>
  <c r="F5568" i="3"/>
  <c r="F5567" i="3"/>
  <c r="F5564" i="3"/>
  <c r="F5563" i="3"/>
  <c r="F5561" i="3"/>
  <c r="F5560" i="3"/>
  <c r="F5559" i="3"/>
  <c r="F5558" i="3"/>
  <c r="F5555" i="3"/>
  <c r="F5554" i="3"/>
  <c r="F5552" i="3"/>
  <c r="F5550" i="3"/>
  <c r="F5549" i="3"/>
  <c r="F5548" i="3"/>
  <c r="F5547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P221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L231" i="1"/>
  <c r="Q228" i="1"/>
  <c r="Q229" i="1"/>
  <c r="Q230" i="1"/>
  <c r="Q231" i="1"/>
  <c r="Q232" i="1"/>
  <c r="E232" i="1"/>
  <c r="E233" i="1" s="1"/>
  <c r="F5523" i="3"/>
  <c r="F5524" i="3"/>
  <c r="F5526" i="3"/>
  <c r="F5527" i="3"/>
  <c r="F5551" i="3" s="1"/>
  <c r="F5575" i="3" s="1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22" i="3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L226" i="1"/>
  <c r="L227" i="1"/>
  <c r="L228" i="1"/>
  <c r="L229" i="1"/>
  <c r="L230" i="1"/>
  <c r="E5496" i="3"/>
  <c r="E5494" i="3"/>
  <c r="E5490" i="3"/>
  <c r="E5489" i="3"/>
  <c r="E5486" i="3"/>
  <c r="E5483" i="3"/>
  <c r="E5481" i="3"/>
  <c r="E5477" i="3"/>
  <c r="E5475" i="3"/>
  <c r="E5474" i="3"/>
  <c r="E5493" i="3"/>
  <c r="E229" i="1"/>
  <c r="S233" i="1" l="1"/>
  <c r="E234" i="1"/>
  <c r="S232" i="1"/>
  <c r="Q119" i="17"/>
  <c r="C120" i="17"/>
  <c r="T123" i="17"/>
  <c r="S139" i="17"/>
  <c r="C140" i="17"/>
  <c r="E156" i="17"/>
  <c r="E114" i="17"/>
  <c r="T114" i="17" s="1"/>
  <c r="E120" i="17"/>
  <c r="T120" i="17" s="1"/>
  <c r="E126" i="17"/>
  <c r="T122" i="17"/>
  <c r="Q123" i="17"/>
  <c r="C124" i="17"/>
  <c r="T124" i="17" s="1"/>
  <c r="S142" i="17"/>
  <c r="T142" i="17"/>
  <c r="E143" i="17"/>
  <c r="E151" i="17"/>
  <c r="C144" i="17"/>
  <c r="S143" i="17"/>
  <c r="S138" i="17"/>
  <c r="R142" i="17"/>
  <c r="R151" i="17"/>
  <c r="R159" i="17"/>
  <c r="R160" i="17"/>
  <c r="R161" i="17"/>
  <c r="R164" i="17"/>
  <c r="S136" i="17"/>
  <c r="R139" i="17"/>
  <c r="R156" i="17"/>
  <c r="R162" i="17"/>
  <c r="R165" i="17"/>
  <c r="R140" i="17"/>
  <c r="R144" i="17"/>
  <c r="R145" i="17"/>
  <c r="R146" i="17"/>
  <c r="R147" i="17"/>
  <c r="R152" i="17"/>
  <c r="R153" i="17"/>
  <c r="E230" i="1"/>
  <c r="E231" i="1" s="1"/>
  <c r="E228" i="1"/>
  <c r="L175" i="5"/>
  <c r="L178" i="5"/>
  <c r="K178" i="5"/>
  <c r="Q227" i="1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Q226" i="1"/>
  <c r="E226" i="1"/>
  <c r="E227" i="1" s="1"/>
  <c r="Q225" i="1"/>
  <c r="L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I225" i="1"/>
  <c r="I226" i="1" s="1"/>
  <c r="I227" i="1" s="1"/>
  <c r="I228" i="1" s="1"/>
  <c r="I229" i="1" s="1"/>
  <c r="I230" i="1" s="1"/>
  <c r="I231" i="1" s="1"/>
  <c r="E225" i="1"/>
  <c r="Q224" i="1"/>
  <c r="L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224" i="1"/>
  <c r="E5325" i="3"/>
  <c r="E5322" i="3"/>
  <c r="E5320" i="3"/>
  <c r="E5318" i="3"/>
  <c r="E5317" i="3"/>
  <c r="E5313" i="3"/>
  <c r="E5309" i="3"/>
  <c r="E5307" i="3"/>
  <c r="E5306" i="3"/>
  <c r="Q222" i="1"/>
  <c r="Q223" i="1"/>
  <c r="L223" i="1"/>
  <c r="L222" i="1"/>
  <c r="I223" i="1"/>
  <c r="E223" i="1"/>
  <c r="C223" i="1"/>
  <c r="C224" i="1" s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I222" i="1"/>
  <c r="E222" i="1"/>
  <c r="R222" i="1" s="1"/>
  <c r="C222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L221" i="1"/>
  <c r="I204" i="1"/>
  <c r="R221" i="1"/>
  <c r="C221" i="1"/>
  <c r="C114" i="1"/>
  <c r="C119" i="1"/>
  <c r="C120" i="1"/>
  <c r="C122" i="1"/>
  <c r="C123" i="1"/>
  <c r="C124" i="1" s="1"/>
  <c r="C125" i="1" s="1"/>
  <c r="C136" i="1"/>
  <c r="C138" i="1"/>
  <c r="C139" i="1"/>
  <c r="C140" i="1"/>
  <c r="C142" i="1"/>
  <c r="C143" i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L220" i="1"/>
  <c r="L219" i="1"/>
  <c r="E157" i="17" l="1"/>
  <c r="T143" i="17"/>
  <c r="E144" i="17"/>
  <c r="S124" i="17"/>
  <c r="Q124" i="17"/>
  <c r="C125" i="17"/>
  <c r="T126" i="17"/>
  <c r="S126" i="17"/>
  <c r="Q120" i="17"/>
  <c r="S120" i="17"/>
  <c r="C145" i="17"/>
  <c r="S144" i="17"/>
  <c r="T140" i="17"/>
  <c r="S140" i="17"/>
  <c r="E152" i="17"/>
  <c r="S114" i="17"/>
  <c r="P224" i="1"/>
  <c r="R224" i="1"/>
  <c r="C225" i="1"/>
  <c r="R223" i="1"/>
  <c r="P223" i="1"/>
  <c r="P222" i="1"/>
  <c r="L218" i="1"/>
  <c r="E5138" i="3"/>
  <c r="L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L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L214" i="1"/>
  <c r="L215" i="1"/>
  <c r="S212" i="1"/>
  <c r="S213" i="1"/>
  <c r="S214" i="1"/>
  <c r="R212" i="1"/>
  <c r="R213" i="1"/>
  <c r="R214" i="1"/>
  <c r="R215" i="1"/>
  <c r="E215" i="1"/>
  <c r="E216" i="1" s="1"/>
  <c r="C146" i="17" l="1"/>
  <c r="T144" i="17"/>
  <c r="E145" i="17"/>
  <c r="Q125" i="17"/>
  <c r="S125" i="17"/>
  <c r="T125" i="17"/>
  <c r="E158" i="17"/>
  <c r="P225" i="1"/>
  <c r="C226" i="1"/>
  <c r="R225" i="1"/>
  <c r="E217" i="1"/>
  <c r="R216" i="1"/>
  <c r="E218" i="1"/>
  <c r="E146" i="17" l="1"/>
  <c r="T145" i="17"/>
  <c r="E159" i="17"/>
  <c r="S145" i="17"/>
  <c r="C147" i="17"/>
  <c r="S146" i="17"/>
  <c r="P226" i="1"/>
  <c r="C227" i="1"/>
  <c r="R226" i="1"/>
  <c r="R217" i="1"/>
  <c r="E219" i="1"/>
  <c r="R218" i="1"/>
  <c r="E160" i="17" l="1"/>
  <c r="C148" i="17"/>
  <c r="S147" i="17"/>
  <c r="E147" i="17"/>
  <c r="T146" i="17"/>
  <c r="P227" i="1"/>
  <c r="C228" i="1"/>
  <c r="R227" i="1"/>
  <c r="E220" i="1"/>
  <c r="R219" i="1"/>
  <c r="E161" i="17" l="1"/>
  <c r="C149" i="17"/>
  <c r="S148" i="17"/>
  <c r="T147" i="17"/>
  <c r="E148" i="17"/>
  <c r="T148" i="17" s="1"/>
  <c r="C229" i="1"/>
  <c r="R228" i="1"/>
  <c r="P228" i="1"/>
  <c r="E221" i="1"/>
  <c r="R220" i="1"/>
  <c r="E162" i="17" l="1"/>
  <c r="C150" i="17"/>
  <c r="T149" i="17"/>
  <c r="S149" i="17"/>
  <c r="R229" i="1"/>
  <c r="C230" i="1"/>
  <c r="P229" i="1"/>
  <c r="E5081" i="3"/>
  <c r="L213" i="1"/>
  <c r="L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E163" i="17" l="1"/>
  <c r="C151" i="17"/>
  <c r="S150" i="17"/>
  <c r="T150" i="17"/>
  <c r="P230" i="1"/>
  <c r="R230" i="1"/>
  <c r="C231" i="1"/>
  <c r="L211" i="1"/>
  <c r="S151" i="17" l="1"/>
  <c r="C152" i="17"/>
  <c r="T151" i="17"/>
  <c r="E164" i="17"/>
  <c r="C232" i="1"/>
  <c r="P231" i="1"/>
  <c r="R231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R206" i="1"/>
  <c r="R207" i="1"/>
  <c r="R208" i="1"/>
  <c r="R209" i="1"/>
  <c r="R210" i="1"/>
  <c r="L210" i="1"/>
  <c r="C153" i="17" l="1"/>
  <c r="S152" i="17"/>
  <c r="T152" i="17"/>
  <c r="E165" i="17"/>
  <c r="R232" i="1"/>
  <c r="C233" i="1"/>
  <c r="R233" i="1" s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L209" i="1"/>
  <c r="L208" i="1"/>
  <c r="E166" i="17" l="1"/>
  <c r="C154" i="17"/>
  <c r="T153" i="17"/>
  <c r="S153" i="17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155" i="17" l="1"/>
  <c r="S154" i="17"/>
  <c r="T154" i="17"/>
  <c r="E167" i="17"/>
  <c r="L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161" i="1"/>
  <c r="L206" i="1"/>
  <c r="E168" i="17" l="1"/>
  <c r="C156" i="17"/>
  <c r="S155" i="17"/>
  <c r="T155" i="17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L204" i="1"/>
  <c r="L205" i="1"/>
  <c r="E169" i="17" l="1"/>
  <c r="S156" i="17"/>
  <c r="C157" i="17"/>
  <c r="T156" i="17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I205" i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L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P203" i="1"/>
  <c r="E4832" i="3"/>
  <c r="E4848" i="3"/>
  <c r="E203" i="1"/>
  <c r="K202" i="1"/>
  <c r="J202" i="1" s="1"/>
  <c r="I202" i="1"/>
  <c r="E4825" i="3"/>
  <c r="E4822" i="3"/>
  <c r="E4818" i="3"/>
  <c r="E4817" i="3"/>
  <c r="E4807" i="3"/>
  <c r="E4803" i="3"/>
  <c r="E4802" i="3"/>
  <c r="E4819" i="3"/>
  <c r="E4814" i="3"/>
  <c r="E4809" i="3"/>
  <c r="E4808" i="3"/>
  <c r="P202" i="1"/>
  <c r="C158" i="17" l="1"/>
  <c r="S157" i="17"/>
  <c r="T157" i="17"/>
  <c r="E170" i="17"/>
  <c r="E204" i="1"/>
  <c r="E171" i="17" l="1"/>
  <c r="C159" i="17"/>
  <c r="S158" i="17"/>
  <c r="T158" i="17"/>
  <c r="E205" i="1"/>
  <c r="R204" i="1"/>
  <c r="E202" i="1"/>
  <c r="D202" i="1"/>
  <c r="E4816" i="3"/>
  <c r="E4811" i="3"/>
  <c r="E4805" i="3"/>
  <c r="I201" i="1"/>
  <c r="K201" i="1"/>
  <c r="J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P201" i="1"/>
  <c r="E201" i="1"/>
  <c r="D201" i="1"/>
  <c r="D197" i="1"/>
  <c r="E4682" i="3"/>
  <c r="E4792" i="3"/>
  <c r="K200" i="1"/>
  <c r="J200" i="1"/>
  <c r="I200" i="1"/>
  <c r="P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P199" i="1"/>
  <c r="K199" i="1"/>
  <c r="J199" i="1"/>
  <c r="I199" i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K198" i="1"/>
  <c r="J198" i="1"/>
  <c r="I198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P197" i="1"/>
  <c r="K197" i="1"/>
  <c r="J197" i="1"/>
  <c r="I197" i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197" i="1"/>
  <c r="E4693" i="3"/>
  <c r="E4696" i="3"/>
  <c r="K196" i="1"/>
  <c r="J196" i="1" s="1"/>
  <c r="I196" i="1"/>
  <c r="E4669" i="3"/>
  <c r="E4663" i="3"/>
  <c r="E4659" i="3"/>
  <c r="E4658" i="3"/>
  <c r="E4680" i="3"/>
  <c r="E4678" i="3"/>
  <c r="E4672" i="3"/>
  <c r="E4670" i="3"/>
  <c r="E4667" i="3"/>
  <c r="E4665" i="3"/>
  <c r="P196" i="1"/>
  <c r="E196" i="1"/>
  <c r="D196" i="1"/>
  <c r="E4674" i="3"/>
  <c r="E4673" i="3"/>
  <c r="E4679" i="3"/>
  <c r="E4661" i="3"/>
  <c r="K195" i="1"/>
  <c r="J195" i="1" s="1"/>
  <c r="I195" i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P195" i="1"/>
  <c r="E195" i="1"/>
  <c r="D195" i="1"/>
  <c r="S159" i="17" l="1"/>
  <c r="C160" i="17"/>
  <c r="T159" i="17"/>
  <c r="E172" i="17"/>
  <c r="R205" i="1"/>
  <c r="E206" i="1"/>
  <c r="E207" i="1"/>
  <c r="E198" i="1"/>
  <c r="E4643" i="3"/>
  <c r="S160" i="17" l="1"/>
  <c r="C161" i="17"/>
  <c r="T160" i="17"/>
  <c r="E173" i="17"/>
  <c r="E208" i="1"/>
  <c r="E209" i="1" s="1"/>
  <c r="E210" i="1" s="1"/>
  <c r="E199" i="1"/>
  <c r="P194" i="1"/>
  <c r="I194" i="1"/>
  <c r="K194" i="1"/>
  <c r="J194" i="1" s="1"/>
  <c r="E174" i="17" l="1"/>
  <c r="S161" i="17"/>
  <c r="C162" i="17"/>
  <c r="T161" i="17"/>
  <c r="E211" i="1"/>
  <c r="E200" i="1"/>
  <c r="E4624" i="3"/>
  <c r="E4630" i="3"/>
  <c r="E4626" i="3"/>
  <c r="E4625" i="3"/>
  <c r="E4632" i="3"/>
  <c r="E4622" i="3"/>
  <c r="E4615" i="3"/>
  <c r="E4611" i="3"/>
  <c r="E4633" i="3"/>
  <c r="E4616" i="3"/>
  <c r="E4613" i="3"/>
  <c r="E194" i="1"/>
  <c r="D194" i="1"/>
  <c r="S162" i="17" l="1"/>
  <c r="C163" i="17"/>
  <c r="T162" i="17"/>
  <c r="E175" i="17"/>
  <c r="E212" i="1"/>
  <c r="R211" i="1"/>
  <c r="S211" i="1"/>
  <c r="E178" i="5"/>
  <c r="F178" i="5" s="1"/>
  <c r="E179" i="5"/>
  <c r="E180" i="5"/>
  <c r="F180" i="5" s="1"/>
  <c r="E4619" i="3"/>
  <c r="K193" i="1"/>
  <c r="J193" i="1" s="1"/>
  <c r="I193" i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C164" i="17" l="1"/>
  <c r="S163" i="17"/>
  <c r="T163" i="17"/>
  <c r="E176" i="17"/>
  <c r="E213" i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P193" i="1"/>
  <c r="D192" i="1"/>
  <c r="D193" i="1"/>
  <c r="I192" i="1"/>
  <c r="K192" i="1"/>
  <c r="J192" i="1" s="1"/>
  <c r="E177" i="17" l="1"/>
  <c r="S164" i="17"/>
  <c r="C165" i="17"/>
  <c r="T164" i="17"/>
  <c r="E214" i="1"/>
  <c r="E4582" i="3"/>
  <c r="E4578" i="3"/>
  <c r="E4576" i="3"/>
  <c r="E4571" i="3"/>
  <c r="E4567" i="3"/>
  <c r="E4562" i="3"/>
  <c r="E4584" i="3"/>
  <c r="E4583" i="3"/>
  <c r="E4574" i="3"/>
  <c r="E4538" i="3"/>
  <c r="P192" i="1"/>
  <c r="D191" i="1"/>
  <c r="K179" i="1"/>
  <c r="K180" i="1"/>
  <c r="K181" i="1"/>
  <c r="K182" i="1"/>
  <c r="K183" i="1"/>
  <c r="K184" i="1"/>
  <c r="K185" i="1"/>
  <c r="K186" i="1"/>
  <c r="J186" i="1" s="1"/>
  <c r="K187" i="1"/>
  <c r="K188" i="1"/>
  <c r="K189" i="1"/>
  <c r="K190" i="1"/>
  <c r="K191" i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J191" i="1"/>
  <c r="I191" i="1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P191" i="1"/>
  <c r="J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J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J188" i="1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J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J185" i="1"/>
  <c r="E4414" i="3"/>
  <c r="E4413" i="3"/>
  <c r="E4406" i="3"/>
  <c r="E4401" i="3"/>
  <c r="E4399" i="3"/>
  <c r="E4394" i="3"/>
  <c r="E4410" i="3"/>
  <c r="E4409" i="3"/>
  <c r="E4403" i="3"/>
  <c r="J184" i="1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J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J182" i="1"/>
  <c r="E4323" i="3"/>
  <c r="E4343" i="3"/>
  <c r="E4337" i="3"/>
  <c r="E4329" i="3"/>
  <c r="E4327" i="3"/>
  <c r="E4342" i="3"/>
  <c r="E4334" i="3"/>
  <c r="E4325" i="3"/>
  <c r="E4338" i="3"/>
  <c r="E4336" i="3"/>
  <c r="J181" i="1"/>
  <c r="S165" i="17" l="1"/>
  <c r="C166" i="17"/>
  <c r="T165" i="17"/>
  <c r="E178" i="17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C167" i="17" l="1"/>
  <c r="S166" i="17"/>
  <c r="T166" i="17"/>
  <c r="E179" i="17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E180" i="17" l="1"/>
  <c r="S167" i="17"/>
  <c r="C168" i="17"/>
  <c r="T167" i="17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S168" i="17" l="1"/>
  <c r="C169" i="17"/>
  <c r="T168" i="17"/>
  <c r="E181" i="17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C170" i="17" l="1"/>
  <c r="S169" i="17"/>
  <c r="T169" i="17"/>
  <c r="E182" i="17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E183" i="17" l="1"/>
  <c r="S170" i="17"/>
  <c r="C171" i="17"/>
  <c r="T170" i="17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C172" i="17" l="1"/>
  <c r="Q171" i="17"/>
  <c r="S171" i="17"/>
  <c r="T171" i="17"/>
  <c r="E184" i="17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E185" i="17" l="1"/>
  <c r="S172" i="17"/>
  <c r="C173" i="17"/>
  <c r="Q172" i="17"/>
  <c r="T172" i="17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C174" i="17" l="1"/>
  <c r="Q173" i="17"/>
  <c r="S173" i="17"/>
  <c r="T173" i="17"/>
  <c r="E186" i="17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E187" i="17" l="1"/>
  <c r="S174" i="17"/>
  <c r="C175" i="17"/>
  <c r="Q174" i="17"/>
  <c r="T174" i="17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S175" i="17" l="1"/>
  <c r="Q175" i="17"/>
  <c r="C176" i="17"/>
  <c r="T175" i="17"/>
  <c r="E188" i="17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S176" i="17" l="1"/>
  <c r="Q176" i="17"/>
  <c r="C177" i="17"/>
  <c r="T176" i="17"/>
  <c r="E189" i="17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S177" i="17" l="1"/>
  <c r="Q177" i="17"/>
  <c r="C178" i="17"/>
  <c r="T177" i="17"/>
  <c r="E190" i="17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S178" i="17" l="1"/>
  <c r="Q178" i="17"/>
  <c r="C179" i="17"/>
  <c r="T178" i="17"/>
  <c r="E191" i="17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S179" i="17" l="1"/>
  <c r="Q179" i="17"/>
  <c r="C180" i="17"/>
  <c r="T179" i="17"/>
  <c r="E192" i="17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E193" i="17" l="1"/>
  <c r="S180" i="17"/>
  <c r="Q180" i="17"/>
  <c r="C181" i="17"/>
  <c r="T180" i="17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E194" i="17" l="1"/>
  <c r="S181" i="17"/>
  <c r="Q181" i="17"/>
  <c r="C182" i="17"/>
  <c r="T181" i="17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E195" i="17" l="1"/>
  <c r="S182" i="17"/>
  <c r="Q182" i="17"/>
  <c r="C183" i="17"/>
  <c r="T182" i="17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E196" i="17" l="1"/>
  <c r="S183" i="17"/>
  <c r="Q183" i="17"/>
  <c r="C184" i="17"/>
  <c r="T183" i="17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E197" i="17" l="1"/>
  <c r="S184" i="17"/>
  <c r="Q184" i="17"/>
  <c r="C185" i="17"/>
  <c r="T184" i="17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E198" i="17" l="1"/>
  <c r="S185" i="17"/>
  <c r="Q185" i="17"/>
  <c r="C186" i="17"/>
  <c r="T185" i="17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E199" i="17" l="1"/>
  <c r="S186" i="17"/>
  <c r="Q186" i="17"/>
  <c r="C187" i="17"/>
  <c r="T186" i="17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E200" i="17" l="1"/>
  <c r="S187" i="17"/>
  <c r="Q187" i="17"/>
  <c r="C188" i="17"/>
  <c r="T187" i="17"/>
  <c r="T197" i="17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S188" i="17" l="1"/>
  <c r="Q188" i="17"/>
  <c r="C189" i="17"/>
  <c r="T188" i="17"/>
  <c r="T198" i="17"/>
  <c r="E201" i="17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S189" i="17" l="1"/>
  <c r="Q189" i="17"/>
  <c r="C190" i="17"/>
  <c r="T189" i="17"/>
  <c r="T199" i="17"/>
  <c r="E202" i="17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S190" i="17" l="1"/>
  <c r="Q190" i="17"/>
  <c r="C191" i="17"/>
  <c r="T190" i="17"/>
  <c r="T200" i="17"/>
  <c r="E203" i="17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E204" i="17" l="1"/>
  <c r="S191" i="17"/>
  <c r="Q191" i="17"/>
  <c r="C192" i="17"/>
  <c r="T191" i="17"/>
  <c r="T201" i="17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E205" i="17" l="1"/>
  <c r="S192" i="17"/>
  <c r="Q192" i="17"/>
  <c r="C193" i="17"/>
  <c r="T192" i="17"/>
  <c r="T202" i="17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E206" i="17" l="1"/>
  <c r="S193" i="17"/>
  <c r="Q193" i="17"/>
  <c r="C194" i="17"/>
  <c r="T193" i="17"/>
  <c r="T203" i="17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E207" i="17" l="1"/>
  <c r="S194" i="17"/>
  <c r="Q194" i="17"/>
  <c r="C195" i="17"/>
  <c r="T194" i="17"/>
  <c r="T204" i="17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E208" i="17" l="1"/>
  <c r="S195" i="17"/>
  <c r="Q195" i="17"/>
  <c r="C196" i="17"/>
  <c r="T195" i="17"/>
  <c r="T205" i="17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E209" i="17" l="1"/>
  <c r="S196" i="17"/>
  <c r="Q196" i="17"/>
  <c r="C197" i="17"/>
  <c r="T196" i="17"/>
  <c r="T206" i="17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S197" i="17" l="1"/>
  <c r="Q197" i="17"/>
  <c r="C198" i="17"/>
  <c r="T207" i="17"/>
  <c r="E210" i="17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E211" i="17" l="1"/>
  <c r="S198" i="17"/>
  <c r="C199" i="17"/>
  <c r="Q198" i="17"/>
  <c r="T208" i="17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C200" i="17" l="1"/>
  <c r="Q199" i="17"/>
  <c r="S199" i="17"/>
  <c r="T209" i="17"/>
  <c r="E212" i="17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E213" i="17" l="1"/>
  <c r="C201" i="17"/>
  <c r="Q200" i="17"/>
  <c r="S200" i="17"/>
  <c r="T210" i="17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E214" i="17" l="1"/>
  <c r="S201" i="17"/>
  <c r="C202" i="17"/>
  <c r="Q201" i="17"/>
  <c r="T211" i="17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C203" i="17" l="1"/>
  <c r="Q202" i="17"/>
  <c r="S202" i="17"/>
  <c r="T212" i="17"/>
  <c r="E215" i="17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T215" i="17" l="1"/>
  <c r="E216" i="17"/>
  <c r="C204" i="17"/>
  <c r="Q203" i="17"/>
  <c r="S203" i="17"/>
  <c r="T213" i="17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J180" i="1"/>
  <c r="E4318" i="3"/>
  <c r="C205" i="17" l="1"/>
  <c r="Q204" i="17"/>
  <c r="S204" i="17"/>
  <c r="T214" i="17"/>
  <c r="T216" i="17"/>
  <c r="E217" i="17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T217" i="17" l="1"/>
  <c r="E218" i="17"/>
  <c r="C206" i="17"/>
  <c r="Q205" i="17"/>
  <c r="S205" i="17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J179" i="1"/>
  <c r="C207" i="17" l="1"/>
  <c r="Q206" i="17"/>
  <c r="S206" i="17"/>
  <c r="T218" i="17"/>
  <c r="E219" i="17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T219" i="17" l="1"/>
  <c r="E220" i="17"/>
  <c r="C208" i="17"/>
  <c r="Q207" i="17"/>
  <c r="S207" i="17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K178" i="1"/>
  <c r="J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K177" i="1"/>
  <c r="J177" i="1" s="1"/>
  <c r="C209" i="17" l="1"/>
  <c r="Q208" i="17"/>
  <c r="S208" i="17"/>
  <c r="T220" i="17"/>
  <c r="E221" i="17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K176" i="1"/>
  <c r="J176" i="1" s="1"/>
  <c r="E4198" i="3"/>
  <c r="E4193" i="3"/>
  <c r="E4190" i="3"/>
  <c r="E4187" i="3"/>
  <c r="E4181" i="3"/>
  <c r="E4179" i="3"/>
  <c r="E4178" i="3"/>
  <c r="E4199" i="3"/>
  <c r="F4199" i="3" s="1"/>
  <c r="E4145" i="3"/>
  <c r="T221" i="17" l="1"/>
  <c r="E222" i="17"/>
  <c r="C210" i="17"/>
  <c r="Q209" i="17"/>
  <c r="S209" i="17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K175" i="1"/>
  <c r="J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K174" i="1"/>
  <c r="J174" i="1" s="1"/>
  <c r="C211" i="17" l="1"/>
  <c r="Q210" i="17"/>
  <c r="S210" i="17"/>
  <c r="T222" i="17"/>
  <c r="E223" i="17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K173" i="1"/>
  <c r="J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T223" i="17" l="1"/>
  <c r="E224" i="17"/>
  <c r="C212" i="17"/>
  <c r="Q211" i="17"/>
  <c r="S211" i="17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K172" i="1"/>
  <c r="J172" i="1" s="1"/>
  <c r="C213" i="17" l="1"/>
  <c r="Q212" i="17"/>
  <c r="S212" i="17"/>
  <c r="E225" i="17"/>
  <c r="T224" i="17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E226" i="17" l="1"/>
  <c r="T225" i="17"/>
  <c r="C214" i="17"/>
  <c r="Q213" i="17"/>
  <c r="S213" i="17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K171" i="1"/>
  <c r="J171" i="1" s="1"/>
  <c r="C215" i="17" l="1"/>
  <c r="Q214" i="17"/>
  <c r="S214" i="17"/>
  <c r="E227" i="17"/>
  <c r="T226" i="17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5497" i="3" s="1"/>
  <c r="D5521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5496" i="3" s="1"/>
  <c r="D5520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5495" i="3" s="1"/>
  <c r="D5519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5493" i="3" s="1"/>
  <c r="D5517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5490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5488" i="3" s="1"/>
  <c r="D5512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5487" i="3" s="1"/>
  <c r="D5511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5486" i="3" s="1"/>
  <c r="D5510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5485" i="3" s="1"/>
  <c r="D5509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5484" i="3" s="1"/>
  <c r="D5508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5483" i="3" s="1"/>
  <c r="D5507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5482" i="3" s="1"/>
  <c r="D5506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5481" i="3" s="1"/>
  <c r="D5505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5480" i="3" s="1"/>
  <c r="D5504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5479" i="3" s="1"/>
  <c r="D5503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5478" i="3" s="1"/>
  <c r="D5502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5475" i="3" s="1"/>
  <c r="D5499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D5474" i="3" s="1"/>
  <c r="K170" i="1"/>
  <c r="J170" i="1"/>
  <c r="E4043" i="3"/>
  <c r="E4046" i="3"/>
  <c r="E4039" i="3"/>
  <c r="E4037" i="3"/>
  <c r="P170" i="1"/>
  <c r="K169" i="1"/>
  <c r="J169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E228" i="17" l="1"/>
  <c r="T227" i="17"/>
  <c r="C216" i="17"/>
  <c r="Q215" i="17"/>
  <c r="S215" i="17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P169" i="1"/>
  <c r="K168" i="1"/>
  <c r="J168" i="1" s="1"/>
  <c r="P168" i="1"/>
  <c r="D169" i="1"/>
  <c r="E3987" i="3"/>
  <c r="E3986" i="3"/>
  <c r="D168" i="1"/>
  <c r="K167" i="1"/>
  <c r="J167" i="1" s="1"/>
  <c r="I167" i="1"/>
  <c r="E3963" i="3"/>
  <c r="E3962" i="3"/>
  <c r="E3974" i="3"/>
  <c r="D167" i="1"/>
  <c r="P167" i="1"/>
  <c r="P166" i="1"/>
  <c r="C217" i="17" l="1"/>
  <c r="Q216" i="17"/>
  <c r="S216" i="17"/>
  <c r="E229" i="17"/>
  <c r="T228" i="17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K165" i="1"/>
  <c r="J165" i="1" s="1"/>
  <c r="E230" i="17" l="1"/>
  <c r="T229" i="17"/>
  <c r="C218" i="17"/>
  <c r="Q217" i="17"/>
  <c r="S217" i="17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P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5491" i="3" s="1"/>
  <c r="D5515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5492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5494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5489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5476" i="3" s="1"/>
  <c r="D5500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5477" i="3" s="1"/>
  <c r="D5501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K164" i="1"/>
  <c r="J164" i="1" s="1"/>
  <c r="C219" i="17" l="1"/>
  <c r="Q218" i="17"/>
  <c r="S218" i="17"/>
  <c r="E231" i="17"/>
  <c r="T230" i="17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P164" i="1"/>
  <c r="D164" i="1"/>
  <c r="E232" i="17" l="1"/>
  <c r="T231" i="17"/>
  <c r="C220" i="17"/>
  <c r="Q219" i="17"/>
  <c r="S219" i="17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K163" i="1"/>
  <c r="J163" i="1" s="1"/>
  <c r="I163" i="1"/>
  <c r="C221" i="17" l="1"/>
  <c r="Q220" i="17"/>
  <c r="S220" i="17"/>
  <c r="T232" i="17"/>
  <c r="E233" i="17"/>
  <c r="T233" i="17" s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P163" i="1"/>
  <c r="D163" i="1"/>
  <c r="K162" i="1"/>
  <c r="J162" i="1" s="1"/>
  <c r="E3880" i="3"/>
  <c r="E3846" i="3"/>
  <c r="D162" i="1"/>
  <c r="P162" i="1"/>
  <c r="C222" i="17" l="1"/>
  <c r="Q221" i="17"/>
  <c r="S221" i="17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K161" i="1"/>
  <c r="J161" i="1"/>
  <c r="P161" i="1"/>
  <c r="E3822" i="3"/>
  <c r="C223" i="17" l="1"/>
  <c r="Q222" i="17"/>
  <c r="S222" i="17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K160" i="1"/>
  <c r="J160" i="1" s="1"/>
  <c r="C224" i="17" l="1"/>
  <c r="Q223" i="17"/>
  <c r="S223" i="17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P160" i="1"/>
  <c r="K159" i="1"/>
  <c r="J159" i="1" s="1"/>
  <c r="I159" i="1"/>
  <c r="C225" i="17" l="1"/>
  <c r="Q224" i="17"/>
  <c r="S224" i="17"/>
  <c r="F2770" i="3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P159" i="1"/>
  <c r="C226" i="17" l="1"/>
  <c r="Q225" i="17"/>
  <c r="S225" i="17"/>
  <c r="F2793" i="3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K158" i="1"/>
  <c r="J158" i="1" s="1"/>
  <c r="C227" i="17" l="1"/>
  <c r="Q226" i="17"/>
  <c r="S226" i="17"/>
  <c r="F2817" i="3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P158" i="1"/>
  <c r="C228" i="17" l="1"/>
  <c r="Q227" i="17"/>
  <c r="S227" i="17"/>
  <c r="F2842" i="3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K157" i="1"/>
  <c r="J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C229" i="17" l="1"/>
  <c r="Q228" i="17"/>
  <c r="S228" i="17"/>
  <c r="F2865" i="3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P157" i="1"/>
  <c r="D157" i="1"/>
  <c r="C230" i="17" l="1"/>
  <c r="Q229" i="17"/>
  <c r="S229" i="17"/>
  <c r="F2890" i="3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K156" i="1"/>
  <c r="J156" i="1"/>
  <c r="I156" i="1"/>
  <c r="I157" i="1" s="1"/>
  <c r="C231" i="17" l="1"/>
  <c r="Q230" i="17"/>
  <c r="S230" i="17"/>
  <c r="F2913" i="3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P156" i="1"/>
  <c r="D156" i="1"/>
  <c r="K155" i="1"/>
  <c r="J155" i="1" s="1"/>
  <c r="C232" i="17" l="1"/>
  <c r="Q231" i="17"/>
  <c r="S231" i="17"/>
  <c r="F2938" i="3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P155" i="1"/>
  <c r="C233" i="17" l="1"/>
  <c r="S233" i="17" s="1"/>
  <c r="F2962" i="3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K154" i="1"/>
  <c r="J154" i="1"/>
  <c r="P154" i="1"/>
  <c r="F2985" i="3" l="1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F3009" i="3" l="1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K153" i="1"/>
  <c r="J153" i="1" s="1"/>
  <c r="P153" i="1"/>
  <c r="D153" i="1"/>
  <c r="F3033" i="3" l="1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K152" i="1"/>
  <c r="J152" i="1"/>
  <c r="I152" i="1"/>
  <c r="E3606" i="3"/>
  <c r="D152" i="1"/>
  <c r="P152" i="1"/>
  <c r="F3057" i="3" l="1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P151" i="1"/>
  <c r="K151" i="1"/>
  <c r="J151" i="1" s="1"/>
  <c r="E3582" i="3"/>
  <c r="D151" i="1"/>
  <c r="K150" i="1"/>
  <c r="J150" i="1" s="1"/>
  <c r="P150" i="1"/>
  <c r="E150" i="1"/>
  <c r="E3554" i="3"/>
  <c r="F3081" i="3" l="1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F5525" i="3" s="1"/>
  <c r="E3569" i="3"/>
  <c r="K149" i="1"/>
  <c r="J149" i="1" s="1"/>
  <c r="K148" i="1"/>
  <c r="E3534" i="3"/>
  <c r="E3530" i="3"/>
  <c r="P149" i="1"/>
  <c r="D149" i="1"/>
  <c r="I148" i="1"/>
  <c r="E3506" i="3"/>
  <c r="P148" i="1"/>
  <c r="D148" i="1"/>
  <c r="F3105" i="3" l="1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K147" i="1"/>
  <c r="J147" i="1" s="1"/>
  <c r="P147" i="1"/>
  <c r="P146" i="1"/>
  <c r="K146" i="1"/>
  <c r="J146" i="1" s="1"/>
  <c r="E3458" i="3"/>
  <c r="F3129" i="3" l="1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I145" i="1"/>
  <c r="F3153" i="3" l="1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P145" i="1"/>
  <c r="F3177" i="3" l="1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E3414" i="3"/>
  <c r="E3410" i="3"/>
  <c r="F3201" i="3" l="1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P144" i="1"/>
  <c r="D144" i="1"/>
  <c r="F3225" i="3" l="1"/>
  <c r="F3226" i="3"/>
  <c r="E164" i="1"/>
  <c r="I143" i="1"/>
  <c r="E3390" i="3"/>
  <c r="E3386" i="3"/>
  <c r="P143" i="1"/>
  <c r="F3251" i="3" l="1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3249" i="3"/>
  <c r="E165" i="1"/>
  <c r="F3275" i="3" l="1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P141" i="1"/>
  <c r="F4610" i="3" l="1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5522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B139" i="1"/>
  <c r="F3597" i="3" l="1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E141" i="1"/>
  <c r="F3345" i="3" l="1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S141" i="1"/>
  <c r="R141" i="1"/>
  <c r="E169" i="1"/>
  <c r="E170" i="1" s="1"/>
  <c r="P140" i="1"/>
  <c r="F3395" i="3" l="1"/>
  <c r="F3420" i="3" s="1"/>
  <c r="F3445" i="3" s="1"/>
  <c r="F3470" i="3" s="1"/>
  <c r="F3495" i="3" s="1"/>
  <c r="F3520" i="3" s="1"/>
  <c r="F3545" i="3" s="1"/>
  <c r="F3570" i="3" s="1"/>
  <c r="F3620" i="3" s="1"/>
  <c r="F3369" i="3"/>
  <c r="E171" i="1"/>
  <c r="E172" i="1" s="1"/>
  <c r="E143" i="1"/>
  <c r="S142" i="1"/>
  <c r="R142" i="1"/>
  <c r="K139" i="1"/>
  <c r="F3419" i="3" l="1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S143" i="1"/>
  <c r="R143" i="1"/>
  <c r="P138" i="1"/>
  <c r="K137" i="1"/>
  <c r="J137" i="1" s="1"/>
  <c r="P137" i="1"/>
  <c r="F3443" i="3" l="1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R138" i="1"/>
  <c r="S138" i="1"/>
  <c r="E145" i="1"/>
  <c r="S144" i="1"/>
  <c r="R144" i="1"/>
  <c r="K136" i="1"/>
  <c r="F3467" i="3" l="1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E146" i="1"/>
  <c r="S145" i="1"/>
  <c r="R145" i="1"/>
  <c r="R139" i="1"/>
  <c r="S139" i="1"/>
  <c r="K135" i="1"/>
  <c r="F3491" i="3" l="1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S146" i="1"/>
  <c r="R146" i="1"/>
  <c r="S140" i="1"/>
  <c r="R140" i="1"/>
  <c r="R136" i="1"/>
  <c r="S136" i="1"/>
  <c r="S149" i="1"/>
  <c r="R149" i="1"/>
  <c r="P135" i="1"/>
  <c r="K134" i="1"/>
  <c r="P134" i="1"/>
  <c r="F3515" i="3" l="1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R150" i="1"/>
  <c r="S150" i="1"/>
  <c r="E148" i="1"/>
  <c r="S147" i="1"/>
  <c r="R147" i="1"/>
  <c r="L133" i="1"/>
  <c r="F3513" i="3" l="1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S148" i="1"/>
  <c r="R148" i="1"/>
  <c r="R151" i="1"/>
  <c r="S151" i="1"/>
  <c r="P133" i="1"/>
  <c r="L132" i="1"/>
  <c r="F3563" i="3" l="1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R152" i="1"/>
  <c r="S152" i="1"/>
  <c r="L131" i="1"/>
  <c r="F3561" i="3" l="1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S153" i="1"/>
  <c r="R153" i="1"/>
  <c r="P130" i="1"/>
  <c r="F3585" i="3" l="1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E182" i="1" s="1"/>
  <c r="R154" i="1"/>
  <c r="S154" i="1"/>
  <c r="P129" i="1"/>
  <c r="F3609" i="3" l="1"/>
  <c r="F3635" i="3"/>
  <c r="F3660" i="3" s="1"/>
  <c r="F3685" i="3" s="1"/>
  <c r="F3710" i="3" s="1"/>
  <c r="F3735" i="3" s="1"/>
  <c r="F3760" i="3" s="1"/>
  <c r="F3785" i="3" s="1"/>
  <c r="F3810" i="3" s="1"/>
  <c r="E183" i="1"/>
  <c r="R155" i="1"/>
  <c r="S155" i="1"/>
  <c r="F3659" i="3" l="1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E184" i="1"/>
  <c r="R156" i="1"/>
  <c r="S156" i="1"/>
  <c r="K127" i="1"/>
  <c r="F3657" i="3" l="1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E185" i="1"/>
  <c r="R157" i="1"/>
  <c r="S157" i="1"/>
  <c r="F3681" i="3" l="1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E186" i="1"/>
  <c r="R158" i="1"/>
  <c r="S158" i="1"/>
  <c r="F3705" i="3" l="1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E187" i="1"/>
  <c r="R159" i="1"/>
  <c r="S159" i="1"/>
  <c r="L124" i="1"/>
  <c r="F3729" i="3" l="1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R160" i="1"/>
  <c r="S160" i="1"/>
  <c r="K123" i="1"/>
  <c r="J123" i="1" s="1"/>
  <c r="F3779" i="3" l="1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S161" i="1"/>
  <c r="E122" i="1"/>
  <c r="K121" i="1"/>
  <c r="K120" i="1"/>
  <c r="F3777" i="3" l="1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R122" i="1"/>
  <c r="S122" i="1"/>
  <c r="E123" i="1"/>
  <c r="F3801" i="3" l="1"/>
  <c r="F3827" i="3"/>
  <c r="F3851" i="3" s="1"/>
  <c r="F3875" i="3" s="1"/>
  <c r="E191" i="1"/>
  <c r="E192" i="1" s="1"/>
  <c r="S123" i="1"/>
  <c r="R123" i="1"/>
  <c r="E124" i="1"/>
  <c r="F3899" i="3" l="1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R124" i="1"/>
  <c r="E125" i="1"/>
  <c r="S124" i="1"/>
  <c r="E119" i="1"/>
  <c r="E120" i="1" l="1"/>
  <c r="S119" i="1"/>
  <c r="E126" i="1"/>
  <c r="S125" i="1"/>
  <c r="R119" i="1"/>
  <c r="R125" i="1"/>
  <c r="R120" i="1"/>
  <c r="S126" i="1" l="1"/>
  <c r="R126" i="1"/>
  <c r="S120" i="1"/>
  <c r="E113" i="1" l="1"/>
  <c r="S113" i="1" l="1"/>
  <c r="R113" i="1"/>
  <c r="E114" i="1"/>
  <c r="S114" i="1" l="1"/>
  <c r="R114" i="1"/>
  <c r="P171" i="1" l="1"/>
  <c r="P172" i="1" l="1"/>
  <c r="P173" i="1" l="1"/>
  <c r="P174" i="1" l="1"/>
  <c r="P175" i="1" l="1"/>
  <c r="P176" i="1" l="1"/>
  <c r="P177" i="1" l="1"/>
  <c r="P178" i="1" l="1"/>
  <c r="P179" i="1" l="1"/>
  <c r="P180" i="1" l="1"/>
  <c r="P181" i="1" l="1"/>
  <c r="P182" i="1" l="1"/>
  <c r="P183" i="1" l="1"/>
  <c r="P184" i="1" l="1"/>
  <c r="P185" i="1" l="1"/>
  <c r="P186" i="1" l="1"/>
  <c r="P187" i="1" l="1"/>
  <c r="P188" i="1" l="1"/>
  <c r="P189" i="1" l="1"/>
  <c r="P190" i="1" l="1"/>
</calcChain>
</file>

<file path=xl/sharedStrings.xml><?xml version="1.0" encoding="utf-8"?>
<sst xmlns="http://schemas.openxmlformats.org/spreadsheetml/2006/main" count="10900" uniqueCount="157">
  <si>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</si>
  <si>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</si>
  <si>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</si>
  <si>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</si>
  <si>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</si>
  <si>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</si>
  <si>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</si>
  <si>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</si>
  <si>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</si>
  <si>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</si>
  <si>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</si>
  <si>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</si>
  <si>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</si>
  <si>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</si>
  <si>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</si>
  <si>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</si>
  <si>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</si>
  <si>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</si>
  <si>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</si>
  <si>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</si>
  <si>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</si>
  <si>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</si>
  <si>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</si>
  <si>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</si>
  <si>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</si>
  <si>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</si>
  <si>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</si>
  <si>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</si>
  <si>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</si>
  <si>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</si>
  <si>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</si>
  <si>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</si>
  <si>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</si>
  <si>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</si>
  <si>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</si>
  <si>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</si>
  <si>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</si>
  <si>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</si>
  <si>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</si>
  <si>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</si>
  <si>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</si>
  <si>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</si>
  <si>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</si>
  <si>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</si>
  <si>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</si>
  <si>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</si>
  <si>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</si>
  <si>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</si>
  <si>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</si>
  <si>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</si>
  <si>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</si>
  <si>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</si>
  <si>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</si>
  <si>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</si>
  <si>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</si>
  <si>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</si>
  <si>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</si>
  <si>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</si>
  <si>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</si>
  <si>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</si>
  <si>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</si>
  <si>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</si>
  <si>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</si>
  <si>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</si>
  <si>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</si>
  <si>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</si>
  <si>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</si>
  <si>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</si>
  <si>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</si>
  <si>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</si>
  <si>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</si>
  <si>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</si>
  <si>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</si>
  <si>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</si>
  <si>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</si>
  <si>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</si>
  <si>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</si>
  <si>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</si>
  <si>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</si>
  <si>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</si>
  <si>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</si>
  <si>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</si>
  <si>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</si>
  <si>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</si>
  <si>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</si>
  <si>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</si>
  <si>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</si>
  <si>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</si>
  <si>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</si>
  <si>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</si>
  <si>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</si>
  <si>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</si>
  <si>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</si>
  <si>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</si>
  <si>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</si>
  <si>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</si>
  <si>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</si>
  <si>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</si>
  <si>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</si>
  <si>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</si>
  <si>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</si>
  <si>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</si>
  <si>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</si>
  <si>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</si>
  <si>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</si>
  <si>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</si>
  <si>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</si>
  <si>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</si>
  <si>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</si>
  <si>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</si>
  <si>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</si>
  <si>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</si>
  <si>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</si>
  <si>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</si>
  <si>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</si>
  <si>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</si>
  <si>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</si>
  <si>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</si>
  <si>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</si>
  <si>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</si>
  <si>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</si>
  <si>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</si>
  <si>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</si>
  <si>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</si>
  <si>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</si>
  <si>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</si>
  <si>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</si>
  <si>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</si>
  <si>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</si>
  <si>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</si>
  <si>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TASA</t>
  </si>
  <si>
    <t>letalidad</t>
  </si>
  <si>
    <t>activos_uti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</si>
  <si>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</si>
  <si>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</si>
  <si>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</si>
  <si>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</si>
  <si>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</si>
  <si>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</si>
  <si>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</si>
  <si>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</si>
  <si>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</si>
  <si>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</si>
  <si>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</si>
  <si>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</si>
  <si>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</si>
  <si>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</si>
  <si>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</si>
  <si>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</si>
  <si>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totales</t>
  </si>
  <si>
    <t>% ocupacion</t>
  </si>
  <si>
    <t>POSITIVIDAD</t>
  </si>
  <si>
    <t>FALL</t>
  </si>
  <si>
    <t>FALL ACUM</t>
  </si>
  <si>
    <t>DIAS</t>
  </si>
  <si>
    <t>FECHA DUPL</t>
  </si>
  <si>
    <t>DOBLE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</si>
</sst>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76" formatCode="_-* #,##0_-;\-* #,##0_-;_-* &quot;-&quot;??_-;_-@_-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</cellStyleXfs>
  <cellXfs count="232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" fontId="0" fillId="38" borderId="1" xfId="0" applyNumberFormat="1" applyFill="1" applyBorder="1" applyAlignment="1">
      <alignment horizontal="center"/>
    </xf>
    <xf numFmtId="1" fontId="17" fillId="5" borderId="1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3" fontId="0" fillId="0" borderId="0" xfId="0" applyNumberFormat="1"/>
    <xf numFmtId="0" fontId="22" fillId="3" borderId="25" xfId="0" applyFont="1" applyFill="1" applyBorder="1" applyAlignment="1">
      <alignment horizontal="left" wrapText="1"/>
    </xf>
    <xf numFmtId="0" fontId="22" fillId="3" borderId="25" xfId="0" applyFont="1" applyFill="1" applyBorder="1" applyAlignment="1">
      <alignment horizontal="center" wrapText="1"/>
    </xf>
    <xf numFmtId="0" fontId="23" fillId="3" borderId="26" xfId="0" applyFont="1" applyFill="1" applyBorder="1" applyAlignment="1">
      <alignment horizontal="left" vertical="top" wrapText="1"/>
    </xf>
    <xf numFmtId="3" fontId="23" fillId="3" borderId="26" xfId="0" applyNumberFormat="1" applyFont="1" applyFill="1" applyBorder="1" applyAlignment="1">
      <alignment horizontal="center" vertical="top" wrapText="1"/>
    </xf>
    <xf numFmtId="0" fontId="23" fillId="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7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8" xfId="0" applyNumberFormat="1" applyFont="1" applyFill="1" applyBorder="1" applyAlignment="1">
      <alignment horizontal="center" vertical="center"/>
    </xf>
    <xf numFmtId="14" fontId="28" fillId="5" borderId="29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9" fillId="5" borderId="31" xfId="0" applyFont="1" applyFill="1" applyBorder="1" applyAlignment="1">
      <alignment horizontal="left" vertical="center"/>
    </xf>
    <xf numFmtId="9" fontId="30" fillId="0" borderId="11" xfId="1" applyFont="1" applyBorder="1" applyAlignment="1">
      <alignment horizontal="center" vertical="center"/>
    </xf>
    <xf numFmtId="0" fontId="29" fillId="5" borderId="32" xfId="0" applyFont="1" applyFill="1" applyBorder="1" applyAlignment="1">
      <alignment horizontal="left" vertical="center"/>
    </xf>
    <xf numFmtId="0" fontId="29" fillId="5" borderId="33" xfId="0" applyFont="1" applyFill="1" applyBorder="1" applyAlignment="1">
      <alignment horizontal="left" vertical="center"/>
    </xf>
    <xf numFmtId="9" fontId="30" fillId="0" borderId="13" xfId="1" applyFont="1" applyBorder="1" applyAlignment="1">
      <alignment horizontal="center" vertical="center"/>
    </xf>
    <xf numFmtId="9" fontId="30" fillId="0" borderId="14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1" xfId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2" fillId="0" borderId="13" xfId="1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7" xfId="0" applyFont="1" applyBorder="1"/>
    <xf numFmtId="0" fontId="0" fillId="0" borderId="36" xfId="0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39" borderId="1" xfId="0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" fontId="35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40" borderId="1" xfId="0" applyFill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6" fillId="0" borderId="38" xfId="0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/>
    </xf>
    <xf numFmtId="164" fontId="0" fillId="0" borderId="0" xfId="1" applyNumberFormat="1" applyFont="1"/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14" fontId="37" fillId="0" borderId="5" xfId="0" applyNumberFormat="1" applyFont="1" applyFill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/>
    </xf>
    <xf numFmtId="1" fontId="33" fillId="0" borderId="5" xfId="0" applyNumberFormat="1" applyFont="1" applyBorder="1" applyAlignment="1">
      <alignment horizontal="center"/>
    </xf>
    <xf numFmtId="14" fontId="37" fillId="0" borderId="39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1" fontId="0" fillId="0" borderId="39" xfId="0" applyNumberFormat="1" applyBorder="1" applyAlignment="1">
      <alignment horizontal="center"/>
    </xf>
    <xf numFmtId="3" fontId="0" fillId="0" borderId="39" xfId="0" applyNumberFormat="1" applyBorder="1" applyAlignment="1">
      <alignment horizontal="center"/>
    </xf>
    <xf numFmtId="0" fontId="33" fillId="0" borderId="39" xfId="0" applyFont="1" applyBorder="1" applyAlignment="1">
      <alignment horizontal="center"/>
    </xf>
    <xf numFmtId="0" fontId="3" fillId="0" borderId="40" xfId="0" applyFont="1" applyBorder="1"/>
    <xf numFmtId="14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/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/>
    <xf numFmtId="14" fontId="0" fillId="0" borderId="46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2" borderId="53" xfId="0" applyFill="1" applyBorder="1" applyAlignment="1">
      <alignment horizontal="center"/>
    </xf>
    <xf numFmtId="1" fontId="0" fillId="0" borderId="53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/>
    </xf>
    <xf numFmtId="0" fontId="0" fillId="41" borderId="39" xfId="0" applyFill="1" applyBorder="1" applyAlignment="1">
      <alignment horizontal="center"/>
    </xf>
    <xf numFmtId="0" fontId="2" fillId="0" borderId="39" xfId="0" applyFont="1" applyBorder="1"/>
    <xf numFmtId="0" fontId="2" fillId="0" borderId="39" xfId="0" applyFont="1" applyBorder="1" applyAlignment="1">
      <alignment horizontal="center" wrapText="1"/>
    </xf>
    <xf numFmtId="9" fontId="0" fillId="0" borderId="0" xfId="0" applyNumberFormat="1"/>
    <xf numFmtId="0" fontId="3" fillId="0" borderId="54" xfId="0" applyFont="1" applyBorder="1"/>
    <xf numFmtId="0" fontId="3" fillId="0" borderId="3" xfId="0" applyFont="1" applyBorder="1" applyAlignment="1">
      <alignment horizontal="center"/>
    </xf>
    <xf numFmtId="14" fontId="37" fillId="0" borderId="55" xfId="0" applyNumberFormat="1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1" fontId="0" fillId="0" borderId="55" xfId="0" applyNumberFormat="1" applyBorder="1" applyAlignment="1">
      <alignment horizontal="center"/>
    </xf>
    <xf numFmtId="3" fontId="3" fillId="0" borderId="55" xfId="0" applyNumberFormat="1" applyFont="1" applyBorder="1" applyAlignment="1">
      <alignment horizontal="center"/>
    </xf>
    <xf numFmtId="3" fontId="0" fillId="0" borderId="55" xfId="0" applyNumberFormat="1" applyBorder="1" applyAlignment="1">
      <alignment horizontal="center"/>
    </xf>
    <xf numFmtId="1" fontId="0" fillId="0" borderId="56" xfId="0" applyNumberFormat="1" applyBorder="1" applyAlignment="1">
      <alignment horizontal="center"/>
    </xf>
    <xf numFmtId="0" fontId="2" fillId="0" borderId="55" xfId="0" applyFont="1" applyBorder="1" applyAlignment="1">
      <alignment horizontal="center" wrapText="1"/>
    </xf>
    <xf numFmtId="0" fontId="0" fillId="0" borderId="55" xfId="0" applyBorder="1" applyAlignment="1">
      <alignment horizontal="center" vertical="center"/>
    </xf>
    <xf numFmtId="164" fontId="0" fillId="0" borderId="55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176" fontId="37" fillId="0" borderId="0" xfId="43" applyNumberFormat="1" applyFont="1" applyAlignment="1">
      <alignment horizontal="center"/>
    </xf>
    <xf numFmtId="176" fontId="0" fillId="0" borderId="1" xfId="43" applyNumberFormat="1" applyFont="1" applyBorder="1" applyAlignment="1">
      <alignment horizontal="center"/>
    </xf>
    <xf numFmtId="176" fontId="0" fillId="0" borderId="0" xfId="43" applyNumberFormat="1" applyFont="1" applyAlignment="1">
      <alignment horizontal="center"/>
    </xf>
    <xf numFmtId="0" fontId="0" fillId="42" borderId="1" xfId="0" applyFill="1" applyBorder="1"/>
    <xf numFmtId="1" fontId="3" fillId="2" borderId="1" xfId="0" applyNumberFormat="1" applyFont="1" applyFill="1" applyBorder="1" applyAlignment="1">
      <alignment horizontal="center" vertical="center"/>
    </xf>
    <xf numFmtId="1" fontId="3" fillId="38" borderId="1" xfId="0" applyNumberFormat="1" applyFont="1" applyFill="1" applyBorder="1" applyAlignment="1">
      <alignment horizontal="center" vertical="center"/>
    </xf>
    <xf numFmtId="1" fontId="3" fillId="4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3" fontId="18" fillId="0" borderId="1" xfId="0" applyNumberFormat="1" applyFont="1" applyBorder="1" applyAlignment="1">
      <alignment horizontal="center"/>
    </xf>
    <xf numFmtId="14" fontId="0" fillId="0" borderId="57" xfId="0" applyNumberFormat="1" applyBorder="1" applyAlignment="1">
      <alignment horizontal="center"/>
    </xf>
    <xf numFmtId="0" fontId="3" fillId="0" borderId="58" xfId="0" applyFont="1" applyBorder="1"/>
    <xf numFmtId="0" fontId="3" fillId="0" borderId="59" xfId="0" applyFont="1" applyBorder="1" applyAlignment="1">
      <alignment horizontal="center" vertical="center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2" name="AutoShape 18" descr="Bandera triangular en poste">
          <a:extLst>
            <a:ext uri="{FF2B5EF4-FFF2-40B4-BE49-F238E27FC236}">
              <a16:creationId xmlns:a16="http://schemas.microsoft.com/office/drawing/2014/main" id="{77091CEC-C108-4BE8-BAA5-8615E61E8CB1}"/>
            </a:ext>
          </a:extLst>
        </xdr:cNvPr>
        <xdr:cNvSpPr>
          <a:spLocks noChangeAspect="1" noChangeArrowheads="1"/>
        </xdr:cNvSpPr>
      </xdr:nvSpPr>
      <xdr:spPr bwMode="auto">
        <a:xfrm>
          <a:off x="1495425" y="3697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24D634B7-681A-40EE-BF37-8DECEE7310AF}"/>
            </a:ext>
          </a:extLst>
        </xdr:cNvPr>
        <xdr:cNvSpPr>
          <a:spLocks noChangeAspect="1" noChangeArrowheads="1"/>
        </xdr:cNvSpPr>
      </xdr:nvSpPr>
      <xdr:spPr bwMode="auto">
        <a:xfrm>
          <a:off x="1495425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4B5B1FE0-ED2F-4265-8BD3-E01C9F9E8CAF}"/>
            </a:ext>
          </a:extLst>
        </xdr:cNvPr>
        <xdr:cNvSpPr>
          <a:spLocks noChangeAspect="1" noChangeArrowheads="1"/>
        </xdr:cNvSpPr>
      </xdr:nvSpPr>
      <xdr:spPr bwMode="auto">
        <a:xfrm>
          <a:off x="1495425" y="3737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239"/>
  <sheetViews>
    <sheetView tabSelected="1" zoomScale="85" zoomScaleNormal="85" workbookViewId="0">
      <pane ySplit="1" topLeftCell="A228" activePane="bottomLeft" state="frozen"/>
      <selection pane="bottomLeft" activeCell="J239" sqref="J239"/>
    </sheetView>
  </sheetViews>
  <sheetFormatPr baseColWidth="10" defaultRowHeight="15" x14ac:dyDescent="0.25"/>
  <cols>
    <col min="1" max="1" width="10.5703125" style="74" bestFit="1" customWidth="1"/>
    <col min="2" max="2" width="11.85546875" style="6" bestFit="1" customWidth="1"/>
    <col min="3" max="3" width="11.42578125" style="6"/>
    <col min="4" max="4" width="9.140625" style="6" customWidth="1"/>
    <col min="5" max="5" width="10" style="6" customWidth="1"/>
    <col min="6" max="6" width="11.42578125" style="83"/>
    <col min="7" max="7" width="9.42578125" style="6" customWidth="1"/>
    <col min="8" max="9" width="11.42578125" style="6"/>
    <col min="10" max="10" width="12" style="36" customWidth="1"/>
    <col min="11" max="11" width="15" style="36" customWidth="1"/>
    <col min="12" max="12" width="15.28515625" style="6" customWidth="1"/>
    <col min="13" max="16" width="11.42578125" style="6"/>
    <col min="17" max="17" width="8.5703125" style="6" customWidth="1"/>
    <col min="18" max="18" width="11.42578125" style="25"/>
    <col min="19" max="16384" width="11.42578125" style="6"/>
  </cols>
  <sheetData>
    <row r="1" spans="1:19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79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130</v>
      </c>
      <c r="R1" s="1" t="s">
        <v>132</v>
      </c>
      <c r="S1" s="4" t="s">
        <v>131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79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79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79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79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79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1"/>
      <c r="R6" s="1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79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1"/>
      <c r="R7" s="1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79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1"/>
      <c r="R8" s="1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79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1"/>
      <c r="R9" s="1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79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1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79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1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79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1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79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1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79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1"/>
      <c r="R14" s="72">
        <f t="shared" ref="R14:R77" si="0">G14/(C14-E14-F14)</f>
        <v>0</v>
      </c>
      <c r="S14" s="62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79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1"/>
      <c r="R15" s="72">
        <f t="shared" si="0"/>
        <v>0</v>
      </c>
      <c r="S15" s="62">
        <f t="shared" ref="S15:S78" si="1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79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1"/>
      <c r="R16" s="72">
        <f t="shared" si="0"/>
        <v>0</v>
      </c>
      <c r="S16" s="62">
        <f t="shared" si="1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79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6">
        <f t="shared" ref="P17:P80" si="2">C17-O17-N17-M17</f>
        <v>1</v>
      </c>
      <c r="Q17" s="1"/>
      <c r="R17" s="72">
        <f t="shared" si="0"/>
        <v>0</v>
      </c>
      <c r="S17" s="62">
        <f t="shared" si="1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79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6">
        <f t="shared" si="2"/>
        <v>6</v>
      </c>
      <c r="Q18" s="1"/>
      <c r="R18" s="72">
        <f t="shared" si="0"/>
        <v>0</v>
      </c>
      <c r="S18" s="62">
        <f t="shared" si="1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79">
        <v>31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6">
        <f t="shared" si="2"/>
        <v>10</v>
      </c>
      <c r="Q19" s="1"/>
      <c r="R19" s="72">
        <f t="shared" si="0"/>
        <v>0</v>
      </c>
      <c r="S19" s="62">
        <f t="shared" si="1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79">
        <v>27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6">
        <f t="shared" si="2"/>
        <v>20</v>
      </c>
      <c r="Q20" s="1"/>
      <c r="R20" s="72">
        <f t="shared" si="0"/>
        <v>0</v>
      </c>
      <c r="S20" s="62">
        <f t="shared" si="1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79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6">
        <f t="shared" si="2"/>
        <v>17</v>
      </c>
      <c r="Q21" s="1"/>
      <c r="R21" s="72">
        <f t="shared" si="0"/>
        <v>0</v>
      </c>
      <c r="S21" s="62">
        <f t="shared" si="1"/>
        <v>1.5037593984962405E-2</v>
      </c>
    </row>
    <row r="22" spans="1:19" x14ac:dyDescent="0.25">
      <c r="A22" s="2">
        <v>43913</v>
      </c>
      <c r="B22" s="156">
        <v>36</v>
      </c>
      <c r="C22" s="156">
        <v>301</v>
      </c>
      <c r="D22" s="156">
        <v>0</v>
      </c>
      <c r="E22" s="1">
        <v>4</v>
      </c>
      <c r="F22" s="79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6">
        <f t="shared" si="2"/>
        <v>30</v>
      </c>
      <c r="Q22" s="1"/>
      <c r="R22" s="72">
        <f t="shared" si="0"/>
        <v>0</v>
      </c>
      <c r="S22" s="62">
        <f t="shared" si="1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56">
        <v>2</v>
      </c>
      <c r="E23" s="1">
        <v>6</v>
      </c>
      <c r="F23" s="79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6">
        <f t="shared" si="2"/>
        <v>55</v>
      </c>
      <c r="Q23" s="1"/>
      <c r="R23" s="72">
        <f t="shared" si="0"/>
        <v>0</v>
      </c>
      <c r="S23" s="62">
        <f t="shared" si="1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79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6">
        <f t="shared" si="2"/>
        <v>150</v>
      </c>
      <c r="Q24" s="1"/>
      <c r="R24" s="72">
        <f t="shared" si="0"/>
        <v>0</v>
      </c>
      <c r="S24" s="62">
        <f t="shared" si="1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79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6">
        <f t="shared" si="2"/>
        <v>175</v>
      </c>
      <c r="Q25" s="1"/>
      <c r="R25" s="72">
        <f t="shared" si="0"/>
        <v>4.9800796812749001E-2</v>
      </c>
      <c r="S25" s="62">
        <f t="shared" si="1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79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6">
        <f t="shared" si="2"/>
        <v>135</v>
      </c>
      <c r="Q26" s="1"/>
      <c r="R26" s="72">
        <f t="shared" si="0"/>
        <v>0</v>
      </c>
      <c r="S26" s="62">
        <f t="shared" si="1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79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6">
        <f t="shared" si="2"/>
        <v>151</v>
      </c>
      <c r="Q27" s="1"/>
      <c r="R27" s="72">
        <f t="shared" si="0"/>
        <v>6.9291338582677164E-2</v>
      </c>
      <c r="S27" s="62">
        <f t="shared" si="1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79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6">
        <f t="shared" si="2"/>
        <v>170</v>
      </c>
      <c r="Q28" s="1">
        <f t="shared" ref="Q28:Q91" si="3">AVERAGE(B15:B28)/AVERAGE(B1:B14)</f>
        <v>12.718112244897959</v>
      </c>
      <c r="R28" s="72">
        <f t="shared" si="0"/>
        <v>9.2657342657342656E-2</v>
      </c>
      <c r="S28" s="62">
        <f t="shared" si="1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79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6">
        <f t="shared" si="2"/>
        <v>269</v>
      </c>
      <c r="Q29" s="1">
        <f t="shared" si="3"/>
        <v>13.907692307692306</v>
      </c>
      <c r="R29" s="72">
        <f t="shared" si="0"/>
        <v>7.8459343794579167E-2</v>
      </c>
      <c r="S29" s="62">
        <f t="shared" si="1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79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6">
        <f t="shared" si="2"/>
        <v>229</v>
      </c>
      <c r="Q30" s="1">
        <f t="shared" si="3"/>
        <v>12.714285714285715</v>
      </c>
      <c r="R30" s="72">
        <f t="shared" si="0"/>
        <v>7.0694087403598976E-2</v>
      </c>
      <c r="S30" s="62">
        <f t="shared" si="1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79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6">
        <f t="shared" si="2"/>
        <v>203</v>
      </c>
      <c r="Q31" s="1">
        <f t="shared" si="3"/>
        <v>10.822916666666666</v>
      </c>
      <c r="R31" s="72">
        <f t="shared" si="0"/>
        <v>8.5308056872037921E-2</v>
      </c>
      <c r="S31" s="62">
        <f t="shared" si="1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79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6">
        <f t="shared" si="2"/>
        <v>143</v>
      </c>
      <c r="Q32" s="1">
        <f t="shared" si="3"/>
        <v>9.0476190476190474</v>
      </c>
      <c r="R32" s="72">
        <f t="shared" si="0"/>
        <v>8.5239085239085244E-2</v>
      </c>
      <c r="S32" s="62">
        <f t="shared" si="1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79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6">
        <f t="shared" si="2"/>
        <v>124</v>
      </c>
      <c r="Q33" s="1">
        <f t="shared" si="3"/>
        <v>7.9866666666666672</v>
      </c>
      <c r="R33" s="72">
        <f t="shared" si="0"/>
        <v>8.3333333333333329E-2</v>
      </c>
      <c r="S33" s="62">
        <f t="shared" si="1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79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6">
        <f t="shared" si="2"/>
        <v>168</v>
      </c>
      <c r="Q34" s="1">
        <f t="shared" si="3"/>
        <v>5.6898148148148149</v>
      </c>
      <c r="R34" s="72">
        <f t="shared" si="0"/>
        <v>7.7127659574468085E-2</v>
      </c>
      <c r="S34" s="62">
        <f t="shared" si="1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79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6">
        <f t="shared" si="2"/>
        <v>175</v>
      </c>
      <c r="Q35" s="1">
        <f t="shared" si="3"/>
        <v>5.0826771653543306</v>
      </c>
      <c r="R35" s="72">
        <f t="shared" si="0"/>
        <v>7.945900253592561E-2</v>
      </c>
      <c r="S35" s="62">
        <f t="shared" si="1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79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6">
        <f t="shared" si="2"/>
        <v>172</v>
      </c>
      <c r="Q36" s="1">
        <f t="shared" si="3"/>
        <v>4.6631578947368419</v>
      </c>
      <c r="R36" s="72">
        <f t="shared" si="0"/>
        <v>7.7607113985448672E-2</v>
      </c>
      <c r="S36" s="62">
        <f t="shared" si="1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79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6">
        <f t="shared" si="2"/>
        <v>184</v>
      </c>
      <c r="Q37" s="1">
        <f t="shared" si="3"/>
        <v>3.6043360433604335</v>
      </c>
      <c r="R37" s="72">
        <f t="shared" si="0"/>
        <v>7.5558982266769464E-2</v>
      </c>
      <c r="S37" s="62">
        <f t="shared" si="1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79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6">
        <f t="shared" si="2"/>
        <v>186</v>
      </c>
      <c r="Q38" s="1">
        <f t="shared" si="3"/>
        <v>2.6714876033057853</v>
      </c>
      <c r="R38" s="72">
        <f t="shared" si="0"/>
        <v>7.179487179487179E-2</v>
      </c>
      <c r="S38" s="62">
        <f t="shared" si="1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79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6">
        <f t="shared" si="2"/>
        <v>207</v>
      </c>
      <c r="Q39" s="1">
        <f t="shared" si="3"/>
        <v>2.3262032085561497</v>
      </c>
      <c r="R39" s="72">
        <f t="shared" si="0"/>
        <v>6.805555555555555E-2</v>
      </c>
      <c r="S39" s="62">
        <f t="shared" si="1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79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6">
        <f t="shared" si="2"/>
        <v>223</v>
      </c>
      <c r="Q40" s="1">
        <f t="shared" si="3"/>
        <v>1.9499241274658576</v>
      </c>
      <c r="R40" s="72">
        <f t="shared" si="0"/>
        <v>7.9146593255333797E-2</v>
      </c>
      <c r="S40" s="62">
        <f t="shared" si="1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79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6">
        <f t="shared" si="2"/>
        <v>310</v>
      </c>
      <c r="Q41" s="1">
        <f t="shared" si="3"/>
        <v>1.9871977240398293</v>
      </c>
      <c r="R41" s="72">
        <f t="shared" si="0"/>
        <v>5.2365930599369087E-2</v>
      </c>
      <c r="S41" s="62">
        <f t="shared" si="1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79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6">
        <f t="shared" si="2"/>
        <v>303</v>
      </c>
      <c r="Q42" s="1">
        <f t="shared" si="3"/>
        <v>1.8096479791395046</v>
      </c>
      <c r="R42" s="72">
        <f t="shared" si="0"/>
        <v>7.07133917396746E-2</v>
      </c>
      <c r="S42" s="62">
        <f t="shared" si="1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79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6">
        <f t="shared" si="2"/>
        <v>303</v>
      </c>
      <c r="Q43" s="1">
        <f t="shared" si="3"/>
        <v>1.4502212389380531</v>
      </c>
      <c r="R43" s="72">
        <f t="shared" si="0"/>
        <v>7.160493827160494E-2</v>
      </c>
      <c r="S43" s="62">
        <f t="shared" si="1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79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6">
        <f t="shared" si="2"/>
        <v>360</v>
      </c>
      <c r="Q44" s="1">
        <f t="shared" si="3"/>
        <v>1.4187946884576097</v>
      </c>
      <c r="R44" s="72">
        <f t="shared" si="0"/>
        <v>6.7164179104477612E-2</v>
      </c>
      <c r="S44" s="62">
        <f t="shared" si="1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79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6">
        <f t="shared" si="2"/>
        <v>403</v>
      </c>
      <c r="Q45" s="1">
        <f t="shared" si="3"/>
        <v>1.3840230991337825</v>
      </c>
      <c r="R45" s="72">
        <f t="shared" si="0"/>
        <v>6.6192560175054704E-2</v>
      </c>
      <c r="S45" s="62">
        <f t="shared" si="1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79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6">
        <f t="shared" si="2"/>
        <v>425</v>
      </c>
      <c r="Q46" s="1">
        <f t="shared" si="3"/>
        <v>1.2315789473684211</v>
      </c>
      <c r="R46" s="72">
        <f t="shared" si="0"/>
        <v>6.6985645933014357E-2</v>
      </c>
      <c r="S46" s="62">
        <f t="shared" si="1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79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6">
        <f t="shared" si="2"/>
        <v>436</v>
      </c>
      <c r="Q47" s="1">
        <f t="shared" si="3"/>
        <v>1.172787979966611</v>
      </c>
      <c r="R47" s="72">
        <f t="shared" si="0"/>
        <v>6.5329218106995879E-2</v>
      </c>
      <c r="S47" s="62">
        <f t="shared" si="1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79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6">
        <f t="shared" si="2"/>
        <v>303</v>
      </c>
      <c r="Q48" s="1">
        <f t="shared" si="3"/>
        <v>1.1293734743694059</v>
      </c>
      <c r="R48" s="72">
        <f t="shared" si="0"/>
        <v>6.1561561561561562E-2</v>
      </c>
      <c r="S48" s="62">
        <f t="shared" si="1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79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6">
        <f t="shared" si="2"/>
        <v>310</v>
      </c>
      <c r="Q49" s="1">
        <f t="shared" si="3"/>
        <v>1.0743609604957398</v>
      </c>
      <c r="R49" s="72">
        <f t="shared" si="0"/>
        <v>6.0869565217391307E-2</v>
      </c>
      <c r="S49" s="62">
        <f t="shared" si="1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79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6">
        <f t="shared" si="2"/>
        <v>299</v>
      </c>
      <c r="Q50" s="1">
        <f t="shared" si="3"/>
        <v>1.0556809631301729</v>
      </c>
      <c r="R50" s="72">
        <f t="shared" si="0"/>
        <v>6.2957540263543194E-2</v>
      </c>
      <c r="S50" s="62">
        <f t="shared" si="1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79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6">
        <f t="shared" si="2"/>
        <v>314</v>
      </c>
      <c r="Q51" s="1">
        <f t="shared" si="3"/>
        <v>1.0744360902255639</v>
      </c>
      <c r="R51" s="72">
        <f t="shared" si="0"/>
        <v>6.1763319189061763E-2</v>
      </c>
      <c r="S51" s="62">
        <f t="shared" si="1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79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6">
        <f t="shared" si="2"/>
        <v>341</v>
      </c>
      <c r="Q52" s="1">
        <f t="shared" si="3"/>
        <v>1.1546790409899457</v>
      </c>
      <c r="R52" s="72">
        <f t="shared" si="0"/>
        <v>6.1538461538461542E-2</v>
      </c>
      <c r="S52" s="62">
        <f t="shared" si="1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79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6">
        <f t="shared" si="2"/>
        <v>348</v>
      </c>
      <c r="Q53" s="1">
        <f t="shared" si="3"/>
        <v>1.1808429118773947</v>
      </c>
      <c r="R53" s="72">
        <f t="shared" si="0"/>
        <v>6.1464690496948561E-2</v>
      </c>
      <c r="S53" s="62">
        <f t="shared" si="1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79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6">
        <f t="shared" si="2"/>
        <v>403</v>
      </c>
      <c r="Q54" s="1">
        <f t="shared" si="3"/>
        <v>1.2700389105058365</v>
      </c>
      <c r="R54" s="72">
        <f t="shared" si="0"/>
        <v>5.9975010412328195E-2</v>
      </c>
      <c r="S54" s="62">
        <f t="shared" si="1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79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6">
        <f t="shared" si="2"/>
        <v>454</v>
      </c>
      <c r="Q55" s="1">
        <f t="shared" si="3"/>
        <v>1.1725125268432355</v>
      </c>
      <c r="R55" s="72">
        <f t="shared" si="0"/>
        <v>5.5868167202572344E-2</v>
      </c>
      <c r="S55" s="62">
        <f t="shared" si="1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79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6">
        <f t="shared" si="2"/>
        <v>479</v>
      </c>
      <c r="Q56" s="1">
        <f t="shared" si="3"/>
        <v>1.2132564841498561</v>
      </c>
      <c r="R56" s="72">
        <f t="shared" si="0"/>
        <v>5.8984374999999999E-2</v>
      </c>
      <c r="S56" s="62">
        <f t="shared" si="1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79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6">
        <f t="shared" si="2"/>
        <v>476</v>
      </c>
      <c r="Q57" s="1">
        <f t="shared" si="3"/>
        <v>1.3165522501906943</v>
      </c>
      <c r="R57" s="72">
        <f t="shared" si="0"/>
        <v>5.8623298033282902E-2</v>
      </c>
      <c r="S57" s="62">
        <f t="shared" si="1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79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6">
        <f t="shared" si="2"/>
        <v>468</v>
      </c>
      <c r="Q58" s="1">
        <f t="shared" si="3"/>
        <v>1.2123830093592514</v>
      </c>
      <c r="R58" s="72">
        <f t="shared" si="0"/>
        <v>5.6451612903225805E-2</v>
      </c>
      <c r="S58" s="62">
        <f t="shared" si="1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79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6">
        <f t="shared" si="2"/>
        <v>497</v>
      </c>
      <c r="Q59" s="1">
        <f t="shared" si="3"/>
        <v>1.1919332406119612</v>
      </c>
      <c r="R59" s="72">
        <f t="shared" si="0"/>
        <v>5.5772646536412077E-2</v>
      </c>
      <c r="S59" s="62">
        <f t="shared" si="1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79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6">
        <f t="shared" si="2"/>
        <v>460</v>
      </c>
      <c r="Q60" s="1">
        <f t="shared" si="3"/>
        <v>1.2528490028490027</v>
      </c>
      <c r="R60" s="72">
        <f t="shared" si="0"/>
        <v>5.3803975325565453E-2</v>
      </c>
      <c r="S60" s="62">
        <f t="shared" si="1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79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6">
        <f t="shared" si="2"/>
        <v>443</v>
      </c>
      <c r="Q61" s="1">
        <f t="shared" si="3"/>
        <v>1.2633451957295374</v>
      </c>
      <c r="R61" s="72">
        <f t="shared" si="0"/>
        <v>5.4904586541680615E-2</v>
      </c>
      <c r="S61" s="62">
        <f t="shared" si="1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79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6">
        <f t="shared" si="2"/>
        <v>485</v>
      </c>
      <c r="Q62" s="1">
        <f t="shared" si="3"/>
        <v>1.3278097982708934</v>
      </c>
      <c r="R62" s="72">
        <f t="shared" si="0"/>
        <v>5.307443365695793E-2</v>
      </c>
      <c r="S62" s="62">
        <f t="shared" si="1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79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6">
        <f t="shared" si="2"/>
        <v>474</v>
      </c>
      <c r="Q63" s="1">
        <f t="shared" si="3"/>
        <v>1.329488103821197</v>
      </c>
      <c r="R63" s="72">
        <f t="shared" si="0"/>
        <v>4.7157622739018086E-2</v>
      </c>
      <c r="S63" s="62">
        <f t="shared" si="1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79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6">
        <f t="shared" si="2"/>
        <v>449</v>
      </c>
      <c r="Q64" s="1">
        <f t="shared" si="3"/>
        <v>1.324305060584462</v>
      </c>
      <c r="R64" s="72">
        <f t="shared" si="0"/>
        <v>4.6909667194928686E-2</v>
      </c>
      <c r="S64" s="62">
        <f t="shared" si="1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79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6">
        <f t="shared" si="2"/>
        <v>441</v>
      </c>
      <c r="Q65" s="1">
        <f t="shared" si="3"/>
        <v>1.3149055283414977</v>
      </c>
      <c r="R65" s="72">
        <f t="shared" si="0"/>
        <v>4.4245049504950493E-2</v>
      </c>
      <c r="S65" s="62">
        <f t="shared" si="1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79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6">
        <f t="shared" si="2"/>
        <v>479</v>
      </c>
      <c r="Q66" s="1">
        <f t="shared" si="3"/>
        <v>1.2880107166778301</v>
      </c>
      <c r="R66" s="72">
        <f t="shared" si="0"/>
        <v>4.5290941811637675E-2</v>
      </c>
      <c r="S66" s="62">
        <f t="shared" si="1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79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6">
        <f t="shared" si="2"/>
        <v>473</v>
      </c>
      <c r="Q67" s="1">
        <f t="shared" si="3"/>
        <v>1.2582738481505515</v>
      </c>
      <c r="R67" s="72">
        <f t="shared" si="0"/>
        <v>4.3291284403669722E-2</v>
      </c>
      <c r="S67" s="62">
        <f t="shared" si="1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79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6">
        <f t="shared" si="2"/>
        <v>567</v>
      </c>
      <c r="Q68" s="1">
        <f t="shared" si="3"/>
        <v>1.2297794117647058</v>
      </c>
      <c r="R68" s="72">
        <f t="shared" si="0"/>
        <v>4.3732590529247911E-2</v>
      </c>
      <c r="S68" s="62">
        <f t="shared" si="1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79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6">
        <f t="shared" si="2"/>
        <v>613</v>
      </c>
      <c r="Q69" s="1">
        <f t="shared" si="3"/>
        <v>1.2203907203907203</v>
      </c>
      <c r="R69" s="72">
        <f t="shared" si="0"/>
        <v>4.3022317827372952E-2</v>
      </c>
      <c r="S69" s="62">
        <f t="shared" si="1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79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6">
        <f t="shared" si="2"/>
        <v>670</v>
      </c>
      <c r="Q70" s="1">
        <f t="shared" si="3"/>
        <v>1.2737529691211402</v>
      </c>
      <c r="R70" s="72">
        <f t="shared" si="0"/>
        <v>4.2137718396711203E-2</v>
      </c>
      <c r="S70" s="62">
        <f t="shared" si="1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79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6">
        <f t="shared" si="2"/>
        <v>716</v>
      </c>
      <c r="Q71" s="1">
        <f t="shared" si="3"/>
        <v>1.3198146002317497</v>
      </c>
      <c r="R71" s="72">
        <f t="shared" si="0"/>
        <v>4.1443198439785472E-2</v>
      </c>
      <c r="S71" s="62">
        <f t="shared" si="1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79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6">
        <f t="shared" si="2"/>
        <v>735</v>
      </c>
      <c r="Q72" s="1">
        <f t="shared" si="3"/>
        <v>1.4483372921615201</v>
      </c>
      <c r="R72" s="72">
        <f t="shared" si="0"/>
        <v>3.6953242835595777E-2</v>
      </c>
      <c r="S72" s="62">
        <f t="shared" si="1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79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6">
        <f t="shared" si="2"/>
        <v>798</v>
      </c>
      <c r="Q73" s="1">
        <f t="shared" si="3"/>
        <v>1.515169194865811</v>
      </c>
      <c r="R73" s="72">
        <f t="shared" si="0"/>
        <v>3.5294117647058823E-2</v>
      </c>
      <c r="S73" s="62">
        <f t="shared" si="1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79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6">
        <f t="shared" si="2"/>
        <v>805</v>
      </c>
      <c r="Q74" s="1">
        <f t="shared" si="3"/>
        <v>1.5400795906765208</v>
      </c>
      <c r="R74" s="72">
        <f t="shared" si="0"/>
        <v>3.4780578898225958E-2</v>
      </c>
      <c r="S74" s="62">
        <f t="shared" si="1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79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6">
        <f t="shared" si="2"/>
        <v>903</v>
      </c>
      <c r="Q75" s="1">
        <f t="shared" si="3"/>
        <v>1.6614084507042253</v>
      </c>
      <c r="R75" s="72">
        <f t="shared" si="0"/>
        <v>3.2904772281542823E-2</v>
      </c>
      <c r="S75" s="62">
        <f t="shared" si="1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79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6">
        <f t="shared" si="2"/>
        <v>964</v>
      </c>
      <c r="Q76" s="1">
        <f t="shared" si="3"/>
        <v>1.6966901790558873</v>
      </c>
      <c r="R76" s="72">
        <f t="shared" si="0"/>
        <v>3.160270880361174E-2</v>
      </c>
      <c r="S76" s="62">
        <f t="shared" si="1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79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6">
        <f t="shared" si="2"/>
        <v>1118</v>
      </c>
      <c r="Q77" s="1">
        <f t="shared" si="3"/>
        <v>1.7825379609544467</v>
      </c>
      <c r="R77" s="72">
        <f t="shared" si="0"/>
        <v>3.125E-2</v>
      </c>
      <c r="S77" s="62">
        <f t="shared" si="1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79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6">
        <f t="shared" si="2"/>
        <v>1107</v>
      </c>
      <c r="Q78" s="1">
        <f t="shared" si="3"/>
        <v>1.8762109795479009</v>
      </c>
      <c r="R78" s="72">
        <f t="shared" ref="R78:R141" si="4">G78/(C78-E78-F78)</f>
        <v>3.0486613249951142E-2</v>
      </c>
      <c r="S78" s="62">
        <f t="shared" si="1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79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6">
        <f t="shared" si="2"/>
        <v>1232</v>
      </c>
      <c r="Q79" s="1">
        <f t="shared" si="3"/>
        <v>2.0170303352847259</v>
      </c>
      <c r="R79" s="72">
        <f t="shared" si="4"/>
        <v>2.9363487142075505E-2</v>
      </c>
      <c r="S79" s="62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79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6">
        <f t="shared" si="2"/>
        <v>1351</v>
      </c>
      <c r="Q80" s="1">
        <f t="shared" si="3"/>
        <v>2.1196047841913677</v>
      </c>
      <c r="R80" s="72">
        <f t="shared" si="4"/>
        <v>2.924076607387141E-2</v>
      </c>
      <c r="S80" s="62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79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6">
        <f t="shared" ref="P81:P89" si="6">C81-O81-N81-M81</f>
        <v>1496</v>
      </c>
      <c r="Q81" s="1">
        <f t="shared" si="3"/>
        <v>2.3522434244455903</v>
      </c>
      <c r="R81" s="72">
        <f t="shared" si="4"/>
        <v>2.66542693320936E-2</v>
      </c>
      <c r="S81" s="62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79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6">
        <f t="shared" si="6"/>
        <v>1739</v>
      </c>
      <c r="Q82" s="1">
        <f t="shared" si="3"/>
        <v>2.5107125062282014</v>
      </c>
      <c r="R82" s="72">
        <f t="shared" si="4"/>
        <v>2.5874962608435536E-2</v>
      </c>
      <c r="S82" s="62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79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6">
        <f t="shared" si="6"/>
        <v>1907</v>
      </c>
      <c r="Q83" s="1">
        <f t="shared" si="3"/>
        <v>2.7903951975987997</v>
      </c>
      <c r="R83" s="72">
        <f t="shared" si="4"/>
        <v>2.5222965440356744E-2</v>
      </c>
      <c r="S83" s="62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79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6">
        <f t="shared" si="6"/>
        <v>2053</v>
      </c>
      <c r="Q84" s="1">
        <f t="shared" si="3"/>
        <v>2.8172494172494171</v>
      </c>
      <c r="R84" s="72">
        <f t="shared" si="4"/>
        <v>2.3737704918032787E-2</v>
      </c>
      <c r="S84" s="62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79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6">
        <f t="shared" si="6"/>
        <v>2052</v>
      </c>
      <c r="Q85" s="1">
        <f t="shared" si="3"/>
        <v>2.7879719051799823</v>
      </c>
      <c r="R85" s="72">
        <f t="shared" si="4"/>
        <v>2.5394045534150613E-2</v>
      </c>
      <c r="S85" s="62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79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16">
        <f t="shared" si="6"/>
        <v>2102</v>
      </c>
      <c r="Q86" s="1">
        <f t="shared" si="3"/>
        <v>2.7330873308733086</v>
      </c>
      <c r="R86" s="72">
        <f t="shared" si="4"/>
        <v>2.9800929789009417E-2</v>
      </c>
      <c r="S86" s="62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79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6">
        <f t="shared" si="6"/>
        <v>2187</v>
      </c>
      <c r="Q87" s="1">
        <f t="shared" si="3"/>
        <v>2.7169811320754715</v>
      </c>
      <c r="R87" s="72">
        <f t="shared" si="4"/>
        <v>2.8811252268602542E-2</v>
      </c>
      <c r="S87" s="62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79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6">
        <f t="shared" si="6"/>
        <v>2234</v>
      </c>
      <c r="Q88" s="1">
        <f t="shared" si="3"/>
        <v>2.7943890734588406</v>
      </c>
      <c r="R88" s="72">
        <f t="shared" si="4"/>
        <v>2.7535615564533277E-2</v>
      </c>
      <c r="S88" s="62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79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16">
        <f t="shared" si="6"/>
        <v>2316</v>
      </c>
      <c r="Q89" s="1">
        <f t="shared" si="3"/>
        <v>2.6931163106137679</v>
      </c>
      <c r="R89" s="72">
        <f t="shared" si="4"/>
        <v>2.4900500051025613E-2</v>
      </c>
      <c r="S89" s="62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79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16">
        <f t="shared" ref="P90:P95" si="7">C90-O90-N90-M90</f>
        <v>2491</v>
      </c>
      <c r="Q90" s="1">
        <f t="shared" si="3"/>
        <v>2.6894787336104891</v>
      </c>
      <c r="R90" s="72">
        <f t="shared" si="4"/>
        <v>2.4734299516908212E-2</v>
      </c>
      <c r="S90" s="62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79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16">
        <f t="shared" si="7"/>
        <v>2598</v>
      </c>
      <c r="Q91" s="1">
        <f t="shared" si="3"/>
        <v>2.6723456038941285</v>
      </c>
      <c r="R91" s="72">
        <f t="shared" si="4"/>
        <v>2.5206190343805022E-2</v>
      </c>
      <c r="S91" s="62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79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6">
        <f t="shared" si="7"/>
        <v>2646</v>
      </c>
      <c r="Q92" s="1">
        <f t="shared" ref="Q92:Q115" si="8">AVERAGE(B79:B92)/AVERAGE(B65:B78)</f>
        <v>2.5946643717728053</v>
      </c>
      <c r="R92" s="72">
        <f t="shared" si="4"/>
        <v>2.430493273542601E-2</v>
      </c>
      <c r="S92" s="62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79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16">
        <f t="shared" si="7"/>
        <v>2895</v>
      </c>
      <c r="Q93" s="1">
        <f t="shared" si="8"/>
        <v>2.5094986807387865</v>
      </c>
      <c r="R93" s="72">
        <f t="shared" si="4"/>
        <v>2.4295596423148304E-2</v>
      </c>
      <c r="S93" s="62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79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16">
        <f t="shared" si="7"/>
        <v>3133</v>
      </c>
      <c r="Q94" s="1">
        <f t="shared" si="8"/>
        <v>2.4499509322865554</v>
      </c>
      <c r="R94" s="72">
        <f t="shared" si="4"/>
        <v>2.3085408131106207E-2</v>
      </c>
      <c r="S94" s="62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79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16">
        <f t="shared" si="7"/>
        <v>3329</v>
      </c>
      <c r="Q95" s="1">
        <f t="shared" si="8"/>
        <v>2.2510414382810788</v>
      </c>
      <c r="R95" s="72">
        <f t="shared" si="4"/>
        <v>1.8369009702984964E-2</v>
      </c>
      <c r="S95" s="62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79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16">
        <f>C96-O96-N96-M96</f>
        <v>3404</v>
      </c>
      <c r="Q96" s="1">
        <f t="shared" si="8"/>
        <v>2.0617185949593173</v>
      </c>
      <c r="R96" s="72">
        <f t="shared" si="4"/>
        <v>1.750439367311072E-2</v>
      </c>
      <c r="S96" s="62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79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16">
        <f>C97-O97-N97-M97</f>
        <v>3677</v>
      </c>
      <c r="Q97" s="1">
        <f t="shared" si="8"/>
        <v>1.912513445679455</v>
      </c>
      <c r="R97" s="72">
        <f t="shared" si="4"/>
        <v>1.7078061259766301E-2</v>
      </c>
      <c r="S97" s="62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79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16">
        <f>C98-O98-N98-M98</f>
        <v>3892</v>
      </c>
      <c r="Q98" s="1">
        <f t="shared" si="8"/>
        <v>1.773787853715042</v>
      </c>
      <c r="R98" s="72">
        <f t="shared" si="4"/>
        <v>1.5851602023608771E-2</v>
      </c>
      <c r="S98" s="62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79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16">
        <f>C99-O99-N99-M99</f>
        <v>3893</v>
      </c>
      <c r="Q99" s="1">
        <f t="shared" si="8"/>
        <v>1.7309085183435677</v>
      </c>
      <c r="R99" s="72">
        <f t="shared" si="4"/>
        <v>1.7253727456214597E-2</v>
      </c>
      <c r="S99" s="62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79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16">
        <f>C100-O100-N100-M100</f>
        <v>4103</v>
      </c>
      <c r="Q100" s="1">
        <f t="shared" si="8"/>
        <v>1.7302730273027302</v>
      </c>
      <c r="R100" s="72">
        <f t="shared" si="4"/>
        <v>1.6383230548807078E-2</v>
      </c>
      <c r="S100" s="62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79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16">
        <f t="shared" ref="P101:P124" si="9">C101-O101-N101-M101</f>
        <v>4386</v>
      </c>
      <c r="Q101" s="1">
        <f t="shared" si="8"/>
        <v>1.7083333333333333</v>
      </c>
      <c r="R101" s="72">
        <f t="shared" si="4"/>
        <v>1.9208037825059102E-2</v>
      </c>
      <c r="S101" s="62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79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16">
        <f t="shared" si="9"/>
        <v>4741</v>
      </c>
      <c r="Q102" s="1">
        <f t="shared" si="8"/>
        <v>1.6738441215323647</v>
      </c>
      <c r="R102" s="72">
        <f t="shared" si="4"/>
        <v>1.6512734396865379E-2</v>
      </c>
      <c r="S102" s="62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79">
        <v>9083</v>
      </c>
      <c r="G103" s="1">
        <v>280</v>
      </c>
      <c r="H103" s="4">
        <v>7019</v>
      </c>
      <c r="I103" s="4">
        <v>228324</v>
      </c>
      <c r="J103" s="7">
        <v>797</v>
      </c>
      <c r="K103" s="3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16">
        <f t="shared" si="9"/>
        <v>5069</v>
      </c>
      <c r="Q103" s="1">
        <f t="shared" si="8"/>
        <v>1.6803072273986399</v>
      </c>
      <c r="R103" s="72">
        <f t="shared" si="4"/>
        <v>1.4817950889077053E-2</v>
      </c>
      <c r="S103" s="62">
        <f t="shared" si="5"/>
        <v>2.7291058267278543E-2</v>
      </c>
    </row>
    <row r="104" spans="1:19" x14ac:dyDescent="0.25">
      <c r="A104" s="2">
        <v>43995</v>
      </c>
      <c r="B104" s="59">
        <v>1531</v>
      </c>
      <c r="C104" s="4">
        <v>30295</v>
      </c>
      <c r="D104" s="4">
        <v>30</v>
      </c>
      <c r="E104" s="4">
        <v>815</v>
      </c>
      <c r="F104" s="82">
        <v>9564</v>
      </c>
      <c r="G104" s="9">
        <v>293</v>
      </c>
      <c r="H104" s="4">
        <v>6046</v>
      </c>
      <c r="I104" s="4">
        <v>234370</v>
      </c>
      <c r="J104" s="7">
        <v>815</v>
      </c>
      <c r="K104" s="3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16">
        <f t="shared" si="9"/>
        <v>5627</v>
      </c>
      <c r="Q104" s="1">
        <f t="shared" si="8"/>
        <v>1.6743162901307969</v>
      </c>
      <c r="R104" s="72">
        <f t="shared" si="4"/>
        <v>1.4711789515967062E-2</v>
      </c>
      <c r="S104" s="62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2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16">
        <f t="shared" si="9"/>
        <v>6002</v>
      </c>
      <c r="Q105" s="1">
        <f t="shared" si="8"/>
        <v>1.6764571948998179</v>
      </c>
      <c r="R105" s="72">
        <f t="shared" si="4"/>
        <v>1.5153694912003069E-2</v>
      </c>
      <c r="S105" s="62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2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16">
        <f t="shared" si="9"/>
        <v>6094</v>
      </c>
      <c r="Q106" s="1">
        <f t="shared" si="8"/>
        <v>1.699281370923162</v>
      </c>
      <c r="R106" s="72">
        <f t="shared" si="4"/>
        <v>1.4884917535719208E-2</v>
      </c>
      <c r="S106" s="62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2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16">
        <f t="shared" si="9"/>
        <v>6187</v>
      </c>
      <c r="Q107" s="1">
        <f t="shared" si="8"/>
        <v>1.6654400168226262</v>
      </c>
      <c r="R107" s="72">
        <f t="shared" si="4"/>
        <v>1.5152180596424964E-2</v>
      </c>
      <c r="S107" s="62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2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16">
        <f t="shared" si="9"/>
        <v>6278</v>
      </c>
      <c r="Q108" s="1">
        <f t="shared" si="8"/>
        <v>1.6306829561385938</v>
      </c>
      <c r="R108" s="72">
        <f t="shared" si="4"/>
        <v>1.4758759093569697E-2</v>
      </c>
      <c r="S108" s="62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6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16">
        <f t="shared" si="9"/>
        <v>6694</v>
      </c>
      <c r="Q109" s="1">
        <f t="shared" si="8"/>
        <v>1.6862764195967663</v>
      </c>
      <c r="R109" s="72">
        <f t="shared" si="4"/>
        <v>1.4730282060620777E-2</v>
      </c>
      <c r="S109" s="62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6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16">
        <f t="shared" si="9"/>
        <v>7140</v>
      </c>
      <c r="Q110" s="1">
        <f t="shared" si="8"/>
        <v>1.7839060544807006</v>
      </c>
      <c r="R110" s="72">
        <f t="shared" si="4"/>
        <v>1.3795717263596741E-2</v>
      </c>
      <c r="S110" s="62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6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16">
        <f t="shared" si="9"/>
        <v>7535</v>
      </c>
      <c r="Q111" s="1">
        <f t="shared" si="8"/>
        <v>1.7982752155980501</v>
      </c>
      <c r="R111" s="72">
        <f t="shared" si="4"/>
        <v>1.3862106603601964E-2</v>
      </c>
      <c r="S111" s="62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8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16">
        <f t="shared" si="9"/>
        <v>7887</v>
      </c>
      <c r="Q112" s="1">
        <f t="shared" si="8"/>
        <v>1.8650060639985073</v>
      </c>
      <c r="R112" s="72">
        <f t="shared" si="4"/>
        <v>1.3870933929632089E-2</v>
      </c>
      <c r="S112" s="62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208">
        <v>13576</v>
      </c>
      <c r="G113" s="4">
        <v>414</v>
      </c>
      <c r="H113" s="4">
        <v>7120</v>
      </c>
      <c r="I113" s="7">
        <v>292511</v>
      </c>
      <c r="J113" s="21">
        <v>790</v>
      </c>
      <c r="K113" s="21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 t="shared" si="9"/>
        <v>8420</v>
      </c>
      <c r="Q113" s="1">
        <f t="shared" si="8"/>
        <v>1.9385972891840264</v>
      </c>
      <c r="R113" s="72">
        <f t="shared" si="4"/>
        <v>1.3657957244655582E-2</v>
      </c>
      <c r="S113" s="62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8">
        <v>13816</v>
      </c>
      <c r="G114" s="4">
        <v>433</v>
      </c>
      <c r="H114" s="4">
        <v>7832</v>
      </c>
      <c r="I114" s="16">
        <v>300343</v>
      </c>
      <c r="J114" s="21">
        <v>812</v>
      </c>
      <c r="K114" s="67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f t="shared" si="9"/>
        <v>8906</v>
      </c>
      <c r="Q114" s="1">
        <f t="shared" si="8"/>
        <v>1.9468527830761226</v>
      </c>
      <c r="R114" s="72">
        <f t="shared" si="4"/>
        <v>1.3396448239589135E-2</v>
      </c>
      <c r="S114" s="62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8">
        <v>14788</v>
      </c>
      <c r="G115" s="4">
        <v>457</v>
      </c>
      <c r="H115" s="4">
        <v>9258</v>
      </c>
      <c r="I115" s="4">
        <v>309601</v>
      </c>
      <c r="J115" s="21">
        <v>832.92800000001444</v>
      </c>
      <c r="K115" s="21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6">
        <f t="shared" si="9"/>
        <v>9515</v>
      </c>
      <c r="Q115" s="1">
        <f t="shared" si="8"/>
        <v>1.9797577567612412</v>
      </c>
      <c r="R115" s="72">
        <f t="shared" si="4"/>
        <v>1.3462161604854627E-2</v>
      </c>
      <c r="S115" s="62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208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16">
        <f t="shared" si="9"/>
        <v>10116</v>
      </c>
      <c r="Q116" s="1">
        <f t="shared" ref="Q116:Q179" si="10">AVERAGE(B103:B116)/AVERAGE(B89:B102)</f>
        <v>1.9796385447083893</v>
      </c>
      <c r="R116" s="72">
        <f t="shared" si="4"/>
        <v>1.4350430208871728E-2</v>
      </c>
      <c r="S116" s="62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8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16">
        <f t="shared" si="9"/>
        <v>10723</v>
      </c>
      <c r="Q117" s="1">
        <f t="shared" si="10"/>
        <v>1.9916822780067442</v>
      </c>
      <c r="R117" s="72">
        <f t="shared" si="4"/>
        <v>1.4479095270733379E-2</v>
      </c>
      <c r="S117" s="62">
        <f t="shared" si="5"/>
        <v>2.1393852881123176E-2</v>
      </c>
    </row>
    <row r="118" spans="1:19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208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16">
        <f t="shared" si="9"/>
        <v>11132</v>
      </c>
      <c r="Q118" s="1">
        <f t="shared" si="10"/>
        <v>1.9493643917335415</v>
      </c>
      <c r="R118" s="72">
        <f t="shared" si="4"/>
        <v>1.4888882784385903E-2</v>
      </c>
      <c r="S118" s="62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8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16">
        <f t="shared" si="9"/>
        <v>11671</v>
      </c>
      <c r="Q119" s="1">
        <f t="shared" si="10"/>
        <v>1.9255738150210511</v>
      </c>
      <c r="R119" s="72">
        <f t="shared" si="4"/>
        <v>1.4243118044832543E-2</v>
      </c>
      <c r="S119" s="62">
        <f t="shared" si="5"/>
        <v>2.057297315335458E-2</v>
      </c>
    </row>
    <row r="120" spans="1:19" x14ac:dyDescent="0.25">
      <c r="A120" s="73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208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16">
        <f t="shared" si="9"/>
        <v>11587</v>
      </c>
      <c r="Q120" s="1">
        <f t="shared" si="10"/>
        <v>1.9182173064411192</v>
      </c>
      <c r="R120" s="72">
        <f t="shared" si="4"/>
        <v>1.4245745527349264E-2</v>
      </c>
      <c r="S120" s="62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8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 t="shared" si="9"/>
        <v>11168</v>
      </c>
      <c r="Q121" s="1">
        <f t="shared" si="10"/>
        <v>1.9173611111111111</v>
      </c>
      <c r="R121" s="72">
        <f t="shared" si="4"/>
        <v>1.4334420028370206E-2</v>
      </c>
      <c r="S121" s="62">
        <f t="shared" si="5"/>
        <v>2.0254145358747869E-2</v>
      </c>
    </row>
    <row r="122" spans="1:19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208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16">
        <f t="shared" si="9"/>
        <v>11514</v>
      </c>
      <c r="Q122" s="1">
        <f t="shared" si="10"/>
        <v>1.9433185949398182</v>
      </c>
      <c r="R122" s="72">
        <f t="shared" si="4"/>
        <v>1.4258281325012001E-2</v>
      </c>
      <c r="S122" s="62">
        <f t="shared" si="5"/>
        <v>2.0105064214176228E-2</v>
      </c>
    </row>
    <row r="123" spans="1:19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208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16">
        <f t="shared" si="9"/>
        <v>11761</v>
      </c>
      <c r="Q123" s="1">
        <f t="shared" si="10"/>
        <v>1.873216658002657</v>
      </c>
      <c r="R123" s="72">
        <f t="shared" si="4"/>
        <v>1.4308132557924859E-2</v>
      </c>
      <c r="S123" s="62">
        <f t="shared" si="5"/>
        <v>1.9802404884116612E-2</v>
      </c>
    </row>
    <row r="124" spans="1:19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208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16">
        <f t="shared" si="9"/>
        <v>12003</v>
      </c>
      <c r="Q124" s="1">
        <f t="shared" si="10"/>
        <v>1.792262450763503</v>
      </c>
      <c r="R124" s="72">
        <f t="shared" si="4"/>
        <v>1.4024967524604241E-2</v>
      </c>
      <c r="S124" s="62">
        <f t="shared" si="5"/>
        <v>1.9742807682796144E-2</v>
      </c>
    </row>
    <row r="125" spans="1:19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208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16">
        <f>C125-O125-N125-M125</f>
        <v>12573</v>
      </c>
      <c r="Q125" s="1">
        <f t="shared" si="10"/>
        <v>1.7812760633861551</v>
      </c>
      <c r="R125" s="72">
        <f t="shared" si="4"/>
        <v>1.4212276988206833E-2</v>
      </c>
      <c r="S125" s="62">
        <f t="shared" si="5"/>
        <v>1.9648163871789429E-2</v>
      </c>
    </row>
    <row r="126" spans="1:19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208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10"/>
        <v>1.7522885298384276</v>
      </c>
      <c r="R126" s="72">
        <f t="shared" si="4"/>
        <v>1.4149067542960001E-2</v>
      </c>
      <c r="S126" s="62">
        <f t="shared" si="5"/>
        <v>1.9366446057957978E-2</v>
      </c>
    </row>
    <row r="127" spans="1:19" x14ac:dyDescent="0.25">
      <c r="A127" s="73">
        <v>44018</v>
      </c>
      <c r="B127" s="4">
        <v>2632</v>
      </c>
      <c r="C127" s="4">
        <v>80447</v>
      </c>
      <c r="D127" s="4">
        <v>75</v>
      </c>
      <c r="E127" s="4">
        <v>1582</v>
      </c>
      <c r="F127" s="208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10"/>
        <v>1.6665571770447185</v>
      </c>
      <c r="R127" s="72">
        <f t="shared" si="4"/>
        <v>1.41070330120976E-2</v>
      </c>
      <c r="S127" s="62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208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10"/>
        <v>1.6125584502338011</v>
      </c>
      <c r="R128" s="72">
        <f t="shared" si="4"/>
        <v>1.4266784452296819E-2</v>
      </c>
      <c r="S128" s="62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208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10"/>
        <v>1.5579534026148174</v>
      </c>
      <c r="R129" s="72">
        <f t="shared" si="4"/>
        <v>1.4269916209433882E-2</v>
      </c>
      <c r="S129" s="62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208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10"/>
        <v>1.5243182905437729</v>
      </c>
      <c r="R130" s="72">
        <f t="shared" si="4"/>
        <v>1.3243178362807074E-2</v>
      </c>
      <c r="S130" s="62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208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10"/>
        <v>1.456676323413221</v>
      </c>
      <c r="R131" s="72">
        <f t="shared" si="4"/>
        <v>1.3483499420170214E-2</v>
      </c>
      <c r="S131" s="62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208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10"/>
        <v>1.4486866552515574</v>
      </c>
      <c r="R132" s="72">
        <f t="shared" si="4"/>
        <v>1.3225416949664176E-2</v>
      </c>
      <c r="S132" s="62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208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10"/>
        <v>1.4188531527719002</v>
      </c>
      <c r="R133" s="72">
        <f t="shared" si="4"/>
        <v>1.3573908546945408E-2</v>
      </c>
      <c r="S133" s="62">
        <f t="shared" si="5"/>
        <v>1.8419423756564104E-2</v>
      </c>
    </row>
    <row r="134" spans="1:19" x14ac:dyDescent="0.25">
      <c r="A134" s="73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208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si="10"/>
        <v>1.3905301360105822</v>
      </c>
      <c r="R134" s="72">
        <f t="shared" si="4"/>
        <v>1.3453797298506128E-2</v>
      </c>
      <c r="S134" s="62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208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10"/>
        <v>1.395410095156564</v>
      </c>
      <c r="R135" s="72">
        <f t="shared" si="4"/>
        <v>1.3392547359655818E-2</v>
      </c>
      <c r="S135" s="62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208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10"/>
        <v>1.3892558066045191</v>
      </c>
      <c r="R136" s="72">
        <f t="shared" si="4"/>
        <v>1.3052175362560427E-2</v>
      </c>
      <c r="S136" s="62">
        <f t="shared" si="5"/>
        <v>1.8441885570349047E-2</v>
      </c>
    </row>
    <row r="137" spans="1:19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208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10"/>
        <v>1.382720236810459</v>
      </c>
      <c r="R137" s="72">
        <f t="shared" si="4"/>
        <v>1.2609117361784675E-2</v>
      </c>
      <c r="S137" s="62">
        <f t="shared" si="5"/>
        <v>1.8399937272941116E-2</v>
      </c>
    </row>
    <row r="138" spans="1:19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208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10"/>
        <v>1.4004094412331407</v>
      </c>
      <c r="R138" s="72">
        <f t="shared" si="4"/>
        <v>1.2221017774675913E-2</v>
      </c>
      <c r="S138" s="62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208">
        <v>52607</v>
      </c>
      <c r="G139" s="7">
        <v>824</v>
      </c>
      <c r="H139" s="40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10"/>
        <v>1.3821549806859419</v>
      </c>
      <c r="R139" s="72">
        <f t="shared" si="4"/>
        <v>1.2157157821744199E-2</v>
      </c>
      <c r="S139" s="62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208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10"/>
        <v>1.3994576077647731</v>
      </c>
      <c r="R140" s="72">
        <f t="shared" si="4"/>
        <v>1.2262612140277292E-2</v>
      </c>
      <c r="S140" s="62">
        <f t="shared" si="5"/>
        <v>1.7818144547726608E-2</v>
      </c>
    </row>
    <row r="141" spans="1:19" x14ac:dyDescent="0.25">
      <c r="A141" s="73">
        <v>44032</v>
      </c>
      <c r="B141" s="7">
        <v>3937</v>
      </c>
      <c r="C141" s="7">
        <v>130774</v>
      </c>
      <c r="D141" s="4">
        <v>113</v>
      </c>
      <c r="E141" s="7">
        <f t="shared" ref="E141:E146" si="11">E140+D141</f>
        <v>2373</v>
      </c>
      <c r="F141" s="208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10"/>
        <v>1.4170514697601082</v>
      </c>
      <c r="R141" s="72">
        <f t="shared" si="4"/>
        <v>1.2220105153073649E-2</v>
      </c>
      <c r="S141" s="62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12">C141+B142</f>
        <v>136118</v>
      </c>
      <c r="D142" s="4">
        <v>117</v>
      </c>
      <c r="E142" s="7">
        <f t="shared" si="11"/>
        <v>2490</v>
      </c>
      <c r="F142" s="208">
        <v>60531</v>
      </c>
      <c r="G142" s="4">
        <v>890</v>
      </c>
      <c r="H142" s="41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10"/>
        <v>1.4552057442695387</v>
      </c>
      <c r="R142" s="72">
        <f t="shared" ref="R142:R147" si="13">G142/(C142-E142-F142)</f>
        <v>1.2175602281899393E-2</v>
      </c>
      <c r="S142" s="62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12"/>
        <v>141900</v>
      </c>
      <c r="D143" s="4">
        <v>98</v>
      </c>
      <c r="E143" s="7">
        <f t="shared" si="11"/>
        <v>2588</v>
      </c>
      <c r="F143" s="208">
        <v>62815</v>
      </c>
      <c r="G143" s="4">
        <v>902</v>
      </c>
      <c r="H143" s="41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10"/>
        <v>1.4758600285107182</v>
      </c>
      <c r="R143" s="72">
        <f t="shared" si="13"/>
        <v>1.1791312077597814E-2</v>
      </c>
      <c r="S143" s="62">
        <f t="shared" ref="S143:S196" si="14">E143/C143</f>
        <v>1.8238195912614517E-2</v>
      </c>
    </row>
    <row r="144" spans="1:19" x14ac:dyDescent="0.25">
      <c r="A144" s="2">
        <v>44035</v>
      </c>
      <c r="B144" s="43">
        <v>6127</v>
      </c>
      <c r="C144" s="7">
        <f t="shared" si="12"/>
        <v>148027</v>
      </c>
      <c r="D144" s="4">
        <f>29+85</f>
        <v>114</v>
      </c>
      <c r="E144" s="7">
        <f t="shared" si="11"/>
        <v>2702</v>
      </c>
      <c r="F144" s="208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 t="shared" si="10"/>
        <v>1.4995030860968719</v>
      </c>
      <c r="R144" s="72">
        <f t="shared" si="13"/>
        <v>1.1429930644232455E-2</v>
      </c>
      <c r="S144" s="62">
        <f t="shared" si="14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12"/>
        <v>153520</v>
      </c>
      <c r="D145" s="4">
        <f>20+85</f>
        <v>105</v>
      </c>
      <c r="E145" s="7">
        <f t="shared" si="11"/>
        <v>2807</v>
      </c>
      <c r="F145" s="208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4">
        <f>153520-O145-N145-M145</f>
        <v>26463</v>
      </c>
      <c r="Q145" s="1">
        <f t="shared" si="10"/>
        <v>1.5357853139447786</v>
      </c>
      <c r="R145" s="72">
        <f t="shared" si="13"/>
        <v>1.1549019844964991E-2</v>
      </c>
      <c r="S145" s="62">
        <f t="shared" si="14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12"/>
        <v>158334</v>
      </c>
      <c r="D146" s="4">
        <v>86</v>
      </c>
      <c r="E146" s="7">
        <f t="shared" si="11"/>
        <v>2893</v>
      </c>
      <c r="F146" s="208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 t="shared" si="10"/>
        <v>1.5296366151137935</v>
      </c>
      <c r="R146" s="72">
        <f t="shared" si="13"/>
        <v>1.1539865525240512E-2</v>
      </c>
      <c r="S146" s="62">
        <f t="shared" si="14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12"/>
        <v>162526</v>
      </c>
      <c r="D147" s="4">
        <v>45</v>
      </c>
      <c r="E147" s="7">
        <f>E146+D147</f>
        <v>2938</v>
      </c>
      <c r="F147" s="208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 t="shared" si="10"/>
        <v>1.5499962717172471</v>
      </c>
      <c r="R147" s="72">
        <f t="shared" si="13"/>
        <v>1.1412087848942112E-2</v>
      </c>
      <c r="S147" s="62">
        <f t="shared" si="14"/>
        <v>1.8077107662773956E-2</v>
      </c>
    </row>
    <row r="148" spans="1:19" x14ac:dyDescent="0.25">
      <c r="A148" s="73">
        <v>44039</v>
      </c>
      <c r="B148" s="4">
        <v>4890</v>
      </c>
      <c r="C148" s="7">
        <f t="shared" si="12"/>
        <v>167416</v>
      </c>
      <c r="D148" s="7">
        <f>17+104</f>
        <v>121</v>
      </c>
      <c r="E148" s="7">
        <f>E147+D148</f>
        <v>3059</v>
      </c>
      <c r="F148" s="208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si="10"/>
        <v>1.564797424201771</v>
      </c>
      <c r="R148" s="72">
        <f t="shared" ref="R148:R160" si="15">G148/(C148-E148-F148)</f>
        <v>1.1223872572081458E-2</v>
      </c>
      <c r="S148" s="62">
        <f t="shared" si="14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12"/>
        <v>173355</v>
      </c>
      <c r="D149" s="7">
        <f>23+97</f>
        <v>120</v>
      </c>
      <c r="E149" s="7">
        <v>3178</v>
      </c>
      <c r="F149" s="208">
        <v>77855</v>
      </c>
      <c r="G149" s="4">
        <v>1024</v>
      </c>
      <c r="H149" s="4">
        <v>14899</v>
      </c>
      <c r="I149" s="19">
        <v>675011</v>
      </c>
      <c r="J149" s="7">
        <f t="shared" ref="J149:J180" si="16">L149-K149</f>
        <v>785.48800000001211</v>
      </c>
      <c r="K149" s="7">
        <f t="shared" ref="K149:K160" si="17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0"/>
        <v>1.5678621991505426</v>
      </c>
      <c r="R149" s="72">
        <f t="shared" si="15"/>
        <v>1.1091614133142696E-2</v>
      </c>
      <c r="S149" s="62">
        <f t="shared" si="14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12"/>
        <v>178996</v>
      </c>
      <c r="D150" s="4">
        <v>110</v>
      </c>
      <c r="E150" s="7">
        <f>E149+D150</f>
        <v>3288</v>
      </c>
      <c r="F150" s="208">
        <v>80596</v>
      </c>
      <c r="G150" s="4">
        <v>1057</v>
      </c>
      <c r="H150" s="4">
        <v>15812</v>
      </c>
      <c r="I150" s="19">
        <v>690823</v>
      </c>
      <c r="J150" s="7">
        <f t="shared" si="16"/>
        <v>801.66200000001118</v>
      </c>
      <c r="K150" s="7">
        <f t="shared" si="17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0"/>
        <v>1.543047562723199</v>
      </c>
      <c r="R150" s="72">
        <f t="shared" si="15"/>
        <v>1.1113213895197241E-2</v>
      </c>
      <c r="S150" s="62">
        <f t="shared" si="14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12"/>
        <v>185373</v>
      </c>
      <c r="D151" s="4">
        <f>23+131</f>
        <v>154</v>
      </c>
      <c r="E151" s="7">
        <f>E150+D151</f>
        <v>3442</v>
      </c>
      <c r="F151" s="208">
        <v>83780</v>
      </c>
      <c r="G151" s="4">
        <v>1076</v>
      </c>
      <c r="H151" s="4">
        <v>16685</v>
      </c>
      <c r="I151" s="4">
        <v>707508</v>
      </c>
      <c r="J151" s="7">
        <f t="shared" si="16"/>
        <v>818.0800000000163</v>
      </c>
      <c r="K151" s="7">
        <f t="shared" si="17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0"/>
        <v>1.5741587315746046</v>
      </c>
      <c r="R151" s="72">
        <f t="shared" si="15"/>
        <v>1.0962700329084777E-2</v>
      </c>
      <c r="S151" s="62">
        <f t="shared" si="14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12"/>
        <v>191302</v>
      </c>
      <c r="D152" s="4">
        <f>25+77</f>
        <v>102</v>
      </c>
      <c r="E152" s="7">
        <f>E151+D152</f>
        <v>3544</v>
      </c>
      <c r="F152" s="208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6"/>
        <v>833.97600000002421</v>
      </c>
      <c r="K152" s="7">
        <f t="shared" si="17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0"/>
        <v>1.5478759996560325</v>
      </c>
      <c r="R152" s="72">
        <f t="shared" si="15"/>
        <v>1.0902734571741771E-2</v>
      </c>
      <c r="S152" s="62">
        <f t="shared" si="14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12"/>
        <v>196543</v>
      </c>
      <c r="D153" s="4">
        <f>15+38</f>
        <v>53</v>
      </c>
      <c r="E153" s="7">
        <v>3596</v>
      </c>
      <c r="F153" s="208">
        <v>89026</v>
      </c>
      <c r="G153" s="4">
        <v>1128</v>
      </c>
      <c r="H153" s="4">
        <v>13057</v>
      </c>
      <c r="I153" s="4">
        <v>736007</v>
      </c>
      <c r="J153" s="7">
        <f t="shared" si="16"/>
        <v>846.24599999998463</v>
      </c>
      <c r="K153" s="7">
        <f t="shared" si="17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0"/>
        <v>1.5654337193792212</v>
      </c>
      <c r="R153" s="72">
        <f t="shared" si="15"/>
        <v>1.0854399014636118E-2</v>
      </c>
      <c r="S153" s="62">
        <f t="shared" si="14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12"/>
        <v>201919</v>
      </c>
      <c r="D154" s="4">
        <f>15+36</f>
        <v>51</v>
      </c>
      <c r="E154" s="7">
        <f t="shared" ref="E154:E159" si="18">E153+D154</f>
        <v>3647</v>
      </c>
      <c r="F154" s="208">
        <v>91302</v>
      </c>
      <c r="G154" s="4">
        <v>1112</v>
      </c>
      <c r="H154" s="4">
        <v>11900</v>
      </c>
      <c r="I154" s="4">
        <v>747907</v>
      </c>
      <c r="J154" s="7">
        <f t="shared" si="16"/>
        <v>856.68800000002375</v>
      </c>
      <c r="K154" s="7">
        <f t="shared" si="17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0"/>
        <v>1.531566815576362</v>
      </c>
      <c r="R154" s="72">
        <f t="shared" si="15"/>
        <v>1.0395437973263533E-2</v>
      </c>
      <c r="S154" s="62">
        <f t="shared" si="14"/>
        <v>1.8061698007616915E-2</v>
      </c>
    </row>
    <row r="155" spans="1:19" x14ac:dyDescent="0.25">
      <c r="A155" s="73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18"/>
        <v>3811</v>
      </c>
      <c r="F155" s="208">
        <v>94129</v>
      </c>
      <c r="G155" s="4">
        <v>1150</v>
      </c>
      <c r="H155" s="4">
        <v>12839</v>
      </c>
      <c r="I155" s="4">
        <v>760746</v>
      </c>
      <c r="J155" s="7">
        <f t="shared" si="16"/>
        <v>869.87800000002608</v>
      </c>
      <c r="K155" s="7">
        <f t="shared" si="17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0"/>
        <v>1.5094778254649501</v>
      </c>
      <c r="R155" s="72">
        <f t="shared" si="15"/>
        <v>1.0569561501061552E-2</v>
      </c>
      <c r="S155" s="62">
        <f t="shared" si="14"/>
        <v>1.8433514073027867E-2</v>
      </c>
    </row>
    <row r="156" spans="1:19" x14ac:dyDescent="0.25">
      <c r="A156" s="2">
        <v>44047</v>
      </c>
      <c r="B156" s="12">
        <v>6792</v>
      </c>
      <c r="C156" s="7">
        <f>C155+B156</f>
        <v>213535</v>
      </c>
      <c r="D156" s="60">
        <f>116+52</f>
        <v>168</v>
      </c>
      <c r="E156" s="7">
        <f t="shared" si="18"/>
        <v>3979</v>
      </c>
      <c r="F156" s="208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6"/>
        <v>885.76199999998789</v>
      </c>
      <c r="K156" s="7">
        <f t="shared" si="17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0"/>
        <v>1.4692084337578049</v>
      </c>
      <c r="R156" s="72">
        <f t="shared" si="15"/>
        <v>1.0718599033816426E-2</v>
      </c>
      <c r="S156" s="62">
        <f t="shared" si="14"/>
        <v>1.8633947596412764E-2</v>
      </c>
    </row>
    <row r="157" spans="1:19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18"/>
        <v>4106</v>
      </c>
      <c r="F157" s="208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6"/>
        <v>902.90999999997439</v>
      </c>
      <c r="K157" s="7">
        <f t="shared" si="17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0"/>
        <v>1.4357675274735291</v>
      </c>
      <c r="R157" s="72">
        <f t="shared" si="15"/>
        <v>1.0443439224152702E-2</v>
      </c>
      <c r="S157" s="62">
        <f t="shared" si="14"/>
        <v>1.8605957894164454E-2</v>
      </c>
    </row>
    <row r="158" spans="1:19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18"/>
        <v>4251</v>
      </c>
      <c r="F158" s="208">
        <v>103297</v>
      </c>
      <c r="G158" s="4">
        <v>1245</v>
      </c>
      <c r="H158" s="4">
        <v>18020</v>
      </c>
      <c r="I158" s="4">
        <v>812564</v>
      </c>
      <c r="J158" s="7">
        <f t="shared" si="16"/>
        <v>919.37199999997392</v>
      </c>
      <c r="K158" s="7">
        <f t="shared" si="17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0"/>
        <v>1.3982384233016483</v>
      </c>
      <c r="R158" s="72">
        <f t="shared" si="15"/>
        <v>1.0319361442887101E-2</v>
      </c>
      <c r="S158" s="62">
        <f t="shared" si="14"/>
        <v>1.8628804312101493E-2</v>
      </c>
    </row>
    <row r="159" spans="1:19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18"/>
        <v>4411</v>
      </c>
      <c r="F159" s="208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6"/>
        <v>940.32600000000093</v>
      </c>
      <c r="K159" s="7">
        <f t="shared" si="17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0"/>
        <v>1.3816955651603573</v>
      </c>
      <c r="R159" s="72">
        <f t="shared" si="15"/>
        <v>1.0510144362075693E-2</v>
      </c>
      <c r="S159" s="62">
        <f t="shared" si="14"/>
        <v>1.8716293910733758E-2</v>
      </c>
    </row>
    <row r="160" spans="1:19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ref="E160:E165" si="19">E159+D160</f>
        <v>4523</v>
      </c>
      <c r="F160" s="208">
        <v>170109</v>
      </c>
      <c r="G160" s="4">
        <v>1502</v>
      </c>
      <c r="H160" s="4">
        <v>15163</v>
      </c>
      <c r="I160" s="4">
        <v>845220</v>
      </c>
      <c r="J160" s="7">
        <f t="shared" si="16"/>
        <v>955.79399999999441</v>
      </c>
      <c r="K160" s="7">
        <f t="shared" si="17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0"/>
        <v>1.3723900963403808</v>
      </c>
      <c r="R160" s="72">
        <f t="shared" si="15"/>
        <v>2.2358177406630049E-2</v>
      </c>
      <c r="S160" s="62">
        <f t="shared" si="14"/>
        <v>1.870469085360054E-2</v>
      </c>
    </row>
    <row r="161" spans="1:19" x14ac:dyDescent="0.25">
      <c r="A161" s="2">
        <v>44052</v>
      </c>
      <c r="B161" s="12">
        <v>4688</v>
      </c>
      <c r="C161" s="7">
        <f t="shared" ref="C161:C169" si="20">C160+B161</f>
        <v>246499</v>
      </c>
      <c r="D161" s="4">
        <v>83</v>
      </c>
      <c r="E161" s="7">
        <f t="shared" si="19"/>
        <v>4606</v>
      </c>
      <c r="F161" s="208">
        <v>174974</v>
      </c>
      <c r="G161" s="4">
        <v>1565</v>
      </c>
      <c r="H161" s="4">
        <v>10835</v>
      </c>
      <c r="I161" s="4">
        <v>856055</v>
      </c>
      <c r="J161" s="7">
        <f t="shared" si="16"/>
        <v>966.1020000000135</v>
      </c>
      <c r="K161" s="7">
        <f t="shared" ref="K161:K178" si="21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0"/>
        <v>1.3465627555683839</v>
      </c>
      <c r="R161" s="72">
        <f>G161/(C161-E161-F161)</f>
        <v>2.3386482165005454E-2</v>
      </c>
      <c r="S161" s="62">
        <f t="shared" si="14"/>
        <v>1.8685674181233999E-2</v>
      </c>
    </row>
    <row r="162" spans="1:19" x14ac:dyDescent="0.25">
      <c r="A162" s="73">
        <v>44053</v>
      </c>
      <c r="B162" s="12">
        <v>7369</v>
      </c>
      <c r="C162" s="7">
        <f t="shared" si="20"/>
        <v>253868</v>
      </c>
      <c r="D162" s="4">
        <f>27+131</f>
        <v>158</v>
      </c>
      <c r="E162" s="7">
        <f t="shared" si="19"/>
        <v>4764</v>
      </c>
      <c r="F162" s="208">
        <v>181398</v>
      </c>
      <c r="G162" s="4">
        <v>1569</v>
      </c>
      <c r="H162" s="4">
        <v>16588</v>
      </c>
      <c r="I162" s="4">
        <v>872643</v>
      </c>
      <c r="J162" s="7">
        <f t="shared" si="16"/>
        <v>983.05200000002515</v>
      </c>
      <c r="K162" s="7">
        <f t="shared" si="21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Q162" s="1">
        <f t="shared" si="10"/>
        <v>1.3476119216859956</v>
      </c>
      <c r="R162" s="72">
        <f t="shared" ref="R162:R205" si="22">G162/(C162-E162-F162)</f>
        <v>2.3173721679024015E-2</v>
      </c>
      <c r="S162" s="62">
        <f t="shared" si="14"/>
        <v>1.8765657743394205E-2</v>
      </c>
    </row>
    <row r="163" spans="1:19" x14ac:dyDescent="0.25">
      <c r="A163" s="2">
        <v>44054</v>
      </c>
      <c r="B163" s="12">
        <v>7043</v>
      </c>
      <c r="C163" s="7">
        <f t="shared" si="20"/>
        <v>260911</v>
      </c>
      <c r="D163" s="4">
        <f>21+220</f>
        <v>241</v>
      </c>
      <c r="E163" s="7">
        <f t="shared" si="19"/>
        <v>5005</v>
      </c>
      <c r="F163" s="208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6"/>
        <v>1003.3040000000037</v>
      </c>
      <c r="K163" s="7">
        <f t="shared" si="21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Q163" s="1">
        <f t="shared" si="10"/>
        <v>1.3177015922704152</v>
      </c>
      <c r="R163" s="72">
        <f t="shared" si="22"/>
        <v>2.3097212304912348E-2</v>
      </c>
      <c r="S163" s="62">
        <f t="shared" si="14"/>
        <v>1.9182786467416092E-2</v>
      </c>
    </row>
    <row r="164" spans="1:19" x14ac:dyDescent="0.25">
      <c r="A164" s="2">
        <v>44055</v>
      </c>
      <c r="B164" s="12">
        <v>7663</v>
      </c>
      <c r="C164" s="7">
        <f t="shared" si="20"/>
        <v>268574</v>
      </c>
      <c r="D164" s="7">
        <f>84+125</f>
        <v>209</v>
      </c>
      <c r="E164" s="7">
        <f t="shared" si="19"/>
        <v>5214</v>
      </c>
      <c r="F164" s="208">
        <v>192434</v>
      </c>
      <c r="G164" s="4">
        <v>1662</v>
      </c>
      <c r="H164" s="4">
        <v>19779</v>
      </c>
      <c r="I164" s="4">
        <v>911596</v>
      </c>
      <c r="J164" s="7">
        <f t="shared" si="16"/>
        <v>1024.2339999999967</v>
      </c>
      <c r="K164" s="7">
        <f t="shared" si="21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Q164" s="1">
        <f t="shared" si="10"/>
        <v>1.3204888187862081</v>
      </c>
      <c r="R164" s="72">
        <f t="shared" si="22"/>
        <v>2.3432873699348617E-2</v>
      </c>
      <c r="S164" s="62">
        <f t="shared" si="14"/>
        <v>1.9413643911919992E-2</v>
      </c>
    </row>
    <row r="165" spans="1:19" x14ac:dyDescent="0.25">
      <c r="A165" s="2">
        <v>44056</v>
      </c>
      <c r="B165" s="12">
        <v>7498</v>
      </c>
      <c r="C165" s="7">
        <f t="shared" si="20"/>
        <v>276072</v>
      </c>
      <c r="D165" s="7">
        <f>33+116</f>
        <v>149</v>
      </c>
      <c r="E165" s="7">
        <f t="shared" si="19"/>
        <v>5363</v>
      </c>
      <c r="F165" s="208">
        <v>199005</v>
      </c>
      <c r="G165" s="4">
        <v>1682</v>
      </c>
      <c r="H165" s="4">
        <v>18501</v>
      </c>
      <c r="I165" s="4">
        <v>930097</v>
      </c>
      <c r="J165" s="7">
        <f t="shared" si="16"/>
        <v>1045.8319999999949</v>
      </c>
      <c r="K165" s="7">
        <f t="shared" si="21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Q165" s="1">
        <f t="shared" si="10"/>
        <v>1.284870378240544</v>
      </c>
      <c r="R165" s="72">
        <f t="shared" si="22"/>
        <v>2.3457547696083901E-2</v>
      </c>
      <c r="S165" s="62">
        <f t="shared" si="14"/>
        <v>1.9426091744182677E-2</v>
      </c>
    </row>
    <row r="166" spans="1:19" x14ac:dyDescent="0.25">
      <c r="A166" s="2">
        <v>44057</v>
      </c>
      <c r="B166" s="34">
        <v>6365</v>
      </c>
      <c r="C166" s="7">
        <f t="shared" si="20"/>
        <v>282437</v>
      </c>
      <c r="D166" s="4">
        <f>66+99</f>
        <v>165</v>
      </c>
      <c r="E166" s="7">
        <f t="shared" ref="E166:E171" si="23">E165+D166</f>
        <v>5528</v>
      </c>
      <c r="F166" s="208">
        <v>205697</v>
      </c>
      <c r="G166" s="4">
        <v>1718</v>
      </c>
      <c r="H166" s="4">
        <v>19073</v>
      </c>
      <c r="I166" s="4">
        <v>949170</v>
      </c>
      <c r="J166" s="7">
        <f t="shared" si="16"/>
        <v>1066.9579999999842</v>
      </c>
      <c r="K166" s="7">
        <f t="shared" si="21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Q166" s="1">
        <f t="shared" si="10"/>
        <v>1.2657463090790404</v>
      </c>
      <c r="R166" s="72">
        <f t="shared" si="22"/>
        <v>2.4125147447059483E-2</v>
      </c>
      <c r="S166" s="62">
        <f t="shared" si="14"/>
        <v>1.9572506435063395E-2</v>
      </c>
    </row>
    <row r="167" spans="1:19" x14ac:dyDescent="0.25">
      <c r="A167" s="65">
        <v>44058</v>
      </c>
      <c r="B167" s="4">
        <v>6663</v>
      </c>
      <c r="C167" s="7">
        <f t="shared" si="20"/>
        <v>289100</v>
      </c>
      <c r="D167" s="4">
        <f>38+72-1</f>
        <v>109</v>
      </c>
      <c r="E167" s="7">
        <f t="shared" si="23"/>
        <v>5637</v>
      </c>
      <c r="F167" s="208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6"/>
        <v>1086.1879999999655</v>
      </c>
      <c r="K167" s="7">
        <f t="shared" si="21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Q167" s="1">
        <f t="shared" si="10"/>
        <v>1.2518360225597469</v>
      </c>
      <c r="R167" s="72">
        <f t="shared" si="22"/>
        <v>2.3912710246512731E-2</v>
      </c>
      <c r="S167" s="62">
        <f t="shared" si="14"/>
        <v>1.9498443445174679E-2</v>
      </c>
    </row>
    <row r="168" spans="1:19" x14ac:dyDescent="0.25">
      <c r="A168" s="65">
        <v>44059</v>
      </c>
      <c r="B168" s="4">
        <v>5469</v>
      </c>
      <c r="C168" s="7">
        <f t="shared" si="20"/>
        <v>294569</v>
      </c>
      <c r="D168" s="4">
        <f>20+46</f>
        <v>66</v>
      </c>
      <c r="E168" s="7">
        <f t="shared" si="23"/>
        <v>5703</v>
      </c>
      <c r="F168" s="208">
        <v>217850</v>
      </c>
      <c r="G168" s="4">
        <v>1708</v>
      </c>
      <c r="H168" s="4">
        <v>14533</v>
      </c>
      <c r="I168" s="4">
        <v>981459</v>
      </c>
      <c r="J168" s="7">
        <f t="shared" si="16"/>
        <v>1101.25</v>
      </c>
      <c r="K168" s="7">
        <f t="shared" si="21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1">
        <f t="shared" si="10"/>
        <v>1.233984177299486</v>
      </c>
      <c r="R168" s="72">
        <f t="shared" si="22"/>
        <v>2.4050918102962712E-2</v>
      </c>
      <c r="S168" s="62">
        <f t="shared" si="14"/>
        <v>1.9360489392977537E-2</v>
      </c>
    </row>
    <row r="169" spans="1:19" x14ac:dyDescent="0.25">
      <c r="A169" s="73">
        <v>44060</v>
      </c>
      <c r="B169" s="4">
        <v>4557</v>
      </c>
      <c r="C169" s="7">
        <f t="shared" si="20"/>
        <v>299126</v>
      </c>
      <c r="D169" s="4">
        <f>47+64</f>
        <v>111</v>
      </c>
      <c r="E169" s="7">
        <f t="shared" si="23"/>
        <v>5814</v>
      </c>
      <c r="F169" s="208">
        <v>223531</v>
      </c>
      <c r="G169" s="47">
        <v>1749</v>
      </c>
      <c r="H169" s="47">
        <v>13483</v>
      </c>
      <c r="I169" s="47">
        <f t="shared" ref="I169:I176" si="24">I168+H169</f>
        <v>994942</v>
      </c>
      <c r="J169" s="7">
        <f t="shared" si="16"/>
        <v>1116.6300000000047</v>
      </c>
      <c r="K169" s="7">
        <f t="shared" si="21"/>
        <v>557198.37</v>
      </c>
      <c r="L169" s="4">
        <v>558315</v>
      </c>
      <c r="M169" s="4">
        <v>1157</v>
      </c>
      <c r="N169" s="4">
        <v>76226</v>
      </c>
      <c r="O169" s="4">
        <v>180483</v>
      </c>
      <c r="P169" s="4">
        <f>299126-O169-N169-M169</f>
        <v>41260</v>
      </c>
      <c r="Q169" s="1">
        <f t="shared" si="10"/>
        <v>1.2160618146875699</v>
      </c>
      <c r="R169" s="72">
        <f t="shared" si="22"/>
        <v>2.5064129204224645E-2</v>
      </c>
      <c r="S169" s="62">
        <f t="shared" si="14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5">C169+B170</f>
        <v>305966</v>
      </c>
      <c r="D170" s="4">
        <f>63+170</f>
        <v>233</v>
      </c>
      <c r="E170" s="7">
        <f t="shared" si="23"/>
        <v>6047</v>
      </c>
      <c r="F170" s="208">
        <v>228725</v>
      </c>
      <c r="G170" s="4">
        <v>1799</v>
      </c>
      <c r="H170" s="4">
        <v>18037</v>
      </c>
      <c r="I170" s="4">
        <f t="shared" si="24"/>
        <v>1012979</v>
      </c>
      <c r="J170" s="7">
        <f t="shared" si="16"/>
        <v>1136.4399999999441</v>
      </c>
      <c r="K170" s="7">
        <f t="shared" si="21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1">
        <f t="shared" si="10"/>
        <v>1.1939367322422723</v>
      </c>
      <c r="R170" s="72">
        <f t="shared" si="22"/>
        <v>2.5268983341292805E-2</v>
      </c>
      <c r="S170" s="62">
        <f t="shared" si="14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5"/>
        <v>312659</v>
      </c>
      <c r="D171" s="4">
        <f>217+66</f>
        <v>283</v>
      </c>
      <c r="E171" s="7">
        <f t="shared" si="23"/>
        <v>6330</v>
      </c>
      <c r="F171" s="208">
        <v>233651</v>
      </c>
      <c r="G171" s="4">
        <v>1795</v>
      </c>
      <c r="H171" s="4">
        <v>18013</v>
      </c>
      <c r="I171" s="4">
        <f t="shared" si="24"/>
        <v>1030992</v>
      </c>
      <c r="J171" s="7">
        <f t="shared" si="16"/>
        <v>1156.0860000000102</v>
      </c>
      <c r="K171" s="7">
        <f t="shared" si="21"/>
        <v>576886.91399999999</v>
      </c>
      <c r="L171" s="4">
        <v>578043</v>
      </c>
      <c r="M171" s="4">
        <v>1163</v>
      </c>
      <c r="N171" s="4">
        <v>79219</v>
      </c>
      <c r="O171" s="4">
        <v>191037</v>
      </c>
      <c r="P171" s="7">
        <f>C171-O171-N171-M171</f>
        <v>41240</v>
      </c>
      <c r="Q171" s="1">
        <f t="shared" si="10"/>
        <v>1.1674874971440177</v>
      </c>
      <c r="R171" s="72">
        <f t="shared" si="22"/>
        <v>2.4697982883403507E-2</v>
      </c>
      <c r="S171" s="62">
        <f t="shared" si="14"/>
        <v>2.0245698988354724E-2</v>
      </c>
    </row>
    <row r="172" spans="1:19" x14ac:dyDescent="0.25">
      <c r="A172" s="2">
        <v>44063</v>
      </c>
      <c r="B172" s="80">
        <v>8225</v>
      </c>
      <c r="C172" s="7">
        <f t="shared" si="25"/>
        <v>320884</v>
      </c>
      <c r="D172" s="4">
        <f>111+75</f>
        <v>186</v>
      </c>
      <c r="E172" s="7">
        <f>E171+D172</f>
        <v>6516</v>
      </c>
      <c r="F172" s="208">
        <v>239806</v>
      </c>
      <c r="G172" s="4">
        <v>1832</v>
      </c>
      <c r="H172" s="4">
        <v>21695</v>
      </c>
      <c r="I172" s="4">
        <f t="shared" si="24"/>
        <v>1052687</v>
      </c>
      <c r="J172" s="7">
        <f t="shared" si="16"/>
        <v>1178.905999999959</v>
      </c>
      <c r="K172" s="7">
        <f t="shared" si="21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>C172-O172-N172-M172</f>
        <v>42680</v>
      </c>
      <c r="Q172" s="1">
        <f t="shared" si="10"/>
        <v>1.1561845125237</v>
      </c>
      <c r="R172" s="72">
        <f t="shared" si="22"/>
        <v>2.4570156379925431E-2</v>
      </c>
      <c r="S172" s="62">
        <f t="shared" si="14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5"/>
        <v>329043</v>
      </c>
      <c r="D173" s="4">
        <f>50+164</f>
        <v>214</v>
      </c>
      <c r="E173" s="7">
        <f>E172+D173</f>
        <v>6730</v>
      </c>
      <c r="F173" s="208">
        <v>245781</v>
      </c>
      <c r="G173" s="47">
        <v>1853</v>
      </c>
      <c r="H173" s="47">
        <v>21032</v>
      </c>
      <c r="I173" s="47">
        <f t="shared" si="24"/>
        <v>1073719</v>
      </c>
      <c r="J173" s="7">
        <f t="shared" si="16"/>
        <v>1201.0119999999879</v>
      </c>
      <c r="K173" s="7">
        <f t="shared" si="21"/>
        <v>599304.98800000001</v>
      </c>
      <c r="L173" s="4">
        <v>600506</v>
      </c>
      <c r="M173" s="4">
        <v>1175</v>
      </c>
      <c r="N173" s="4">
        <v>82187</v>
      </c>
      <c r="O173" s="4">
        <v>201933</v>
      </c>
      <c r="P173" s="7">
        <f>C173-O173-N173-M173</f>
        <v>43748</v>
      </c>
      <c r="Q173" s="1">
        <f t="shared" si="10"/>
        <v>1.1364339009457503</v>
      </c>
      <c r="R173" s="72">
        <f t="shared" si="22"/>
        <v>2.4212094287356923E-2</v>
      </c>
      <c r="S173" s="62">
        <f t="shared" si="14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5"/>
        <v>336802</v>
      </c>
      <c r="D174" s="4">
        <v>118</v>
      </c>
      <c r="E174" s="7">
        <f>E173+D174</f>
        <v>6848</v>
      </c>
      <c r="F174" s="208">
        <v>251400</v>
      </c>
      <c r="G174" s="47">
        <v>1907</v>
      </c>
      <c r="H174" s="47">
        <v>18837</v>
      </c>
      <c r="I174" s="47">
        <f t="shared" si="24"/>
        <v>1092556</v>
      </c>
      <c r="J174" s="7">
        <f t="shared" si="16"/>
        <v>1220.3220000000438</v>
      </c>
      <c r="K174" s="7">
        <f t="shared" si="21"/>
        <v>608940.67799999996</v>
      </c>
      <c r="L174" s="4">
        <v>610161</v>
      </c>
      <c r="M174" s="4">
        <v>1178</v>
      </c>
      <c r="N174" s="4">
        <v>83443</v>
      </c>
      <c r="O174" s="4">
        <v>205996</v>
      </c>
      <c r="P174" s="7">
        <f>C174-O174-N174-M174</f>
        <v>46185</v>
      </c>
      <c r="Q174" s="1">
        <f t="shared" si="10"/>
        <v>1.1379302083208549</v>
      </c>
      <c r="R174" s="72">
        <f t="shared" si="22"/>
        <v>2.4276294014308628E-2</v>
      </c>
      <c r="S174" s="62">
        <f t="shared" si="14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5"/>
        <v>342154</v>
      </c>
      <c r="D175" s="4">
        <f>99+37</f>
        <v>136</v>
      </c>
      <c r="E175" s="7">
        <f>E174+D175</f>
        <v>6984</v>
      </c>
      <c r="F175" s="208">
        <v>256789</v>
      </c>
      <c r="G175" s="4">
        <v>1922</v>
      </c>
      <c r="H175" s="4">
        <v>13322</v>
      </c>
      <c r="I175" s="4">
        <f t="shared" si="24"/>
        <v>1105878</v>
      </c>
      <c r="J175" s="7">
        <f t="shared" si="16"/>
        <v>1234.4039999999804</v>
      </c>
      <c r="K175" s="7">
        <f t="shared" si="21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98" si="26">C175-O175-N175-M175</f>
        <v>47516</v>
      </c>
      <c r="Q175" s="1">
        <f t="shared" si="10"/>
        <v>1.1391161444750098</v>
      </c>
      <c r="R175" s="72">
        <f t="shared" si="22"/>
        <v>2.4521248772023833E-2</v>
      </c>
      <c r="S175" s="62">
        <f t="shared" si="14"/>
        <v>2.041186132560192E-2</v>
      </c>
    </row>
    <row r="176" spans="1:19" x14ac:dyDescent="0.25">
      <c r="A176" s="73">
        <v>44067</v>
      </c>
      <c r="B176" s="4">
        <v>8713</v>
      </c>
      <c r="C176" s="7">
        <f t="shared" si="25"/>
        <v>350867</v>
      </c>
      <c r="D176" s="4">
        <f>95+286</f>
        <v>381</v>
      </c>
      <c r="E176" s="7">
        <f>D176+E175</f>
        <v>7365</v>
      </c>
      <c r="F176" s="208">
        <v>263202</v>
      </c>
      <c r="G176" s="4">
        <v>1960</v>
      </c>
      <c r="H176" s="4">
        <v>21220</v>
      </c>
      <c r="I176" s="4">
        <f t="shared" si="24"/>
        <v>1127098</v>
      </c>
      <c r="J176" s="7">
        <f t="shared" si="16"/>
        <v>1256.7859999999637</v>
      </c>
      <c r="K176" s="7">
        <f t="shared" si="21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6"/>
        <v>50739</v>
      </c>
      <c r="Q176" s="1">
        <f t="shared" si="10"/>
        <v>1.1219983343358164</v>
      </c>
      <c r="R176" s="72">
        <f t="shared" si="22"/>
        <v>2.4408468244084682E-2</v>
      </c>
      <c r="S176" s="62">
        <f t="shared" si="14"/>
        <v>2.0990859784476738E-2</v>
      </c>
    </row>
    <row r="177" spans="1:20" s="68" customFormat="1" x14ac:dyDescent="0.25">
      <c r="A177" s="2">
        <v>44068</v>
      </c>
      <c r="B177" s="4">
        <v>8771</v>
      </c>
      <c r="C177" s="7">
        <f t="shared" si="25"/>
        <v>359638</v>
      </c>
      <c r="D177" s="4">
        <f>36+162</f>
        <v>198</v>
      </c>
      <c r="E177" s="7">
        <f t="shared" ref="E177:E192" si="27">E176+D177</f>
        <v>7563</v>
      </c>
      <c r="F177" s="208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6"/>
        <v>1278.204000000027</v>
      </c>
      <c r="K177" s="7">
        <f t="shared" si="21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6"/>
        <v>51790</v>
      </c>
      <c r="Q177" s="1">
        <f t="shared" si="10"/>
        <v>1.1275869158024578</v>
      </c>
      <c r="R177" s="72">
        <f t="shared" si="22"/>
        <v>2.3897014674448207E-2</v>
      </c>
      <c r="S177" s="62">
        <f t="shared" si="14"/>
        <v>2.1029479643419217E-2</v>
      </c>
      <c r="T177" s="143"/>
    </row>
    <row r="178" spans="1:20" x14ac:dyDescent="0.25">
      <c r="A178" s="2">
        <v>44069</v>
      </c>
      <c r="B178" s="4">
        <v>10550</v>
      </c>
      <c r="C178" s="7">
        <f t="shared" ref="C178:C192" si="28">C177+B178</f>
        <v>370188</v>
      </c>
      <c r="D178" s="4">
        <f>98+178</f>
        <v>276</v>
      </c>
      <c r="E178" s="7">
        <f t="shared" si="27"/>
        <v>7839</v>
      </c>
      <c r="F178" s="208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6"/>
        <v>1301.7900000000373</v>
      </c>
      <c r="K178" s="7">
        <f t="shared" si="21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6"/>
        <v>54117</v>
      </c>
      <c r="Q178" s="1">
        <f t="shared" si="10"/>
        <v>1.1343633481435174</v>
      </c>
      <c r="R178" s="72">
        <f t="shared" si="22"/>
        <v>2.300576850872103E-2</v>
      </c>
      <c r="S178" s="62">
        <f t="shared" si="14"/>
        <v>2.1175726927939318E-2</v>
      </c>
    </row>
    <row r="179" spans="1:20" x14ac:dyDescent="0.25">
      <c r="A179" s="2">
        <v>44070</v>
      </c>
      <c r="B179" s="4">
        <v>10104</v>
      </c>
      <c r="C179" s="7">
        <f t="shared" si="28"/>
        <v>380292</v>
      </c>
      <c r="D179" s="4">
        <f>105+106</f>
        <v>211</v>
      </c>
      <c r="E179" s="7">
        <f t="shared" si="27"/>
        <v>8050</v>
      </c>
      <c r="F179" s="208">
        <v>274458</v>
      </c>
      <c r="G179" s="4">
        <v>2075</v>
      </c>
      <c r="H179" s="4">
        <v>24067</v>
      </c>
      <c r="I179" s="4">
        <f t="shared" ref="I179:I191" si="29">I178+H179</f>
        <v>1196878</v>
      </c>
      <c r="J179" s="7">
        <f t="shared" si="16"/>
        <v>1061.1663999999873</v>
      </c>
      <c r="K179" s="7">
        <f t="shared" ref="K179:K190" si="30">0.9984*L179</f>
        <v>662167.83360000001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6"/>
        <v>56457</v>
      </c>
      <c r="Q179" s="1">
        <f t="shared" si="10"/>
        <v>1.1490755135117257</v>
      </c>
      <c r="R179" s="72">
        <f t="shared" si="22"/>
        <v>2.1220240530148083E-2</v>
      </c>
      <c r="S179" s="62">
        <f t="shared" si="14"/>
        <v>2.1167944632019604E-2</v>
      </c>
    </row>
    <row r="180" spans="1:20" x14ac:dyDescent="0.25">
      <c r="A180" s="2">
        <v>44071</v>
      </c>
      <c r="B180" s="149">
        <v>11717</v>
      </c>
      <c r="C180" s="66">
        <f t="shared" si="28"/>
        <v>392009</v>
      </c>
      <c r="D180" s="47">
        <f>80+142</f>
        <v>222</v>
      </c>
      <c r="E180" s="66">
        <f t="shared" si="27"/>
        <v>8272</v>
      </c>
      <c r="F180" s="208">
        <v>287220</v>
      </c>
      <c r="G180" s="47">
        <v>2114</v>
      </c>
      <c r="H180" s="47">
        <v>25481</v>
      </c>
      <c r="I180" s="47">
        <f t="shared" si="29"/>
        <v>1222359</v>
      </c>
      <c r="J180" s="7">
        <f t="shared" si="16"/>
        <v>1081.8352000000887</v>
      </c>
      <c r="K180" s="7">
        <f t="shared" si="30"/>
        <v>675065.16479999991</v>
      </c>
      <c r="L180" s="4">
        <v>676147</v>
      </c>
      <c r="M180" s="4">
        <v>1190</v>
      </c>
      <c r="N180" s="4">
        <v>92043</v>
      </c>
      <c r="O180" s="4">
        <v>239019</v>
      </c>
      <c r="P180" s="4">
        <f t="shared" si="26"/>
        <v>59757</v>
      </c>
      <c r="Q180" s="1">
        <f t="shared" ref="Q180:Q220" si="31">AVERAGE(B167:B180)/AVERAGE(B153:B166)</f>
        <v>1.2023042738794096</v>
      </c>
      <c r="R180" s="72">
        <f t="shared" si="22"/>
        <v>2.1902877213340655E-2</v>
      </c>
      <c r="S180" s="62">
        <f t="shared" si="14"/>
        <v>2.1101556341818681E-2</v>
      </c>
    </row>
    <row r="181" spans="1:20" x14ac:dyDescent="0.25">
      <c r="A181" s="71">
        <v>44072</v>
      </c>
      <c r="B181" s="47">
        <v>9230</v>
      </c>
      <c r="C181" s="66">
        <f t="shared" si="28"/>
        <v>401239</v>
      </c>
      <c r="D181" s="47">
        <f>34+47</f>
        <v>81</v>
      </c>
      <c r="E181" s="66">
        <f t="shared" si="27"/>
        <v>8353</v>
      </c>
      <c r="F181" s="208">
        <v>294007</v>
      </c>
      <c r="G181" s="47">
        <v>2192</v>
      </c>
      <c r="H181" s="47">
        <v>19910</v>
      </c>
      <c r="I181" s="47">
        <f t="shared" si="29"/>
        <v>1242269</v>
      </c>
      <c r="J181" s="7">
        <f t="shared" ref="J181:J193" si="32">L181-K181</f>
        <v>1097.3584000000264</v>
      </c>
      <c r="K181" s="7">
        <f t="shared" si="30"/>
        <v>684751.64159999997</v>
      </c>
      <c r="L181" s="7">
        <v>685849</v>
      </c>
      <c r="M181" s="4">
        <v>1191</v>
      </c>
      <c r="N181" s="4">
        <v>93278</v>
      </c>
      <c r="O181" s="4">
        <v>244308</v>
      </c>
      <c r="P181" s="4">
        <f t="shared" si="26"/>
        <v>62462</v>
      </c>
      <c r="Q181" s="1">
        <f t="shared" si="31"/>
        <v>1.2115669263264799</v>
      </c>
      <c r="R181" s="72">
        <f t="shared" si="22"/>
        <v>2.2168508985730032E-2</v>
      </c>
      <c r="S181" s="62">
        <f t="shared" si="14"/>
        <v>2.0818016194836492E-2</v>
      </c>
      <c r="T181" s="19"/>
    </row>
    <row r="182" spans="1:20" x14ac:dyDescent="0.25">
      <c r="A182" s="2">
        <v>44073</v>
      </c>
      <c r="B182" s="4">
        <v>7187</v>
      </c>
      <c r="C182" s="7">
        <f t="shared" si="28"/>
        <v>408426</v>
      </c>
      <c r="D182" s="4">
        <f>48+55</f>
        <v>103</v>
      </c>
      <c r="E182" s="7">
        <f t="shared" si="27"/>
        <v>8456</v>
      </c>
      <c r="F182" s="208">
        <v>300195</v>
      </c>
      <c r="G182" s="4">
        <v>2232</v>
      </c>
      <c r="H182" s="4">
        <v>15637</v>
      </c>
      <c r="I182" s="4">
        <f t="shared" si="29"/>
        <v>1257906</v>
      </c>
      <c r="J182" s="7">
        <f t="shared" si="32"/>
        <v>1109.0415999999968</v>
      </c>
      <c r="K182" s="7">
        <f t="shared" si="30"/>
        <v>692041.9584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6"/>
        <v>65003</v>
      </c>
      <c r="Q182" s="1">
        <f t="shared" si="31"/>
        <v>1.2288936859147328</v>
      </c>
      <c r="R182" s="72">
        <f t="shared" si="22"/>
        <v>2.2370333249812076E-2</v>
      </c>
      <c r="S182" s="62">
        <f t="shared" si="14"/>
        <v>2.0703872917003326E-2</v>
      </c>
    </row>
    <row r="183" spans="1:20" x14ac:dyDescent="0.25">
      <c r="A183" s="73">
        <v>44074</v>
      </c>
      <c r="B183" s="47">
        <v>9309</v>
      </c>
      <c r="C183" s="66">
        <f t="shared" si="28"/>
        <v>417735</v>
      </c>
      <c r="D183" s="47">
        <f>41+162</f>
        <v>203</v>
      </c>
      <c r="E183" s="66">
        <f t="shared" si="27"/>
        <v>8659</v>
      </c>
      <c r="F183" s="208">
        <v>308376</v>
      </c>
      <c r="G183" s="47">
        <v>2273</v>
      </c>
      <c r="H183" s="47">
        <v>19845</v>
      </c>
      <c r="I183" s="47">
        <f t="shared" si="29"/>
        <v>1277751</v>
      </c>
      <c r="J183" s="7">
        <f t="shared" si="32"/>
        <v>1125.2863999999827</v>
      </c>
      <c r="K183" s="7">
        <f t="shared" si="30"/>
        <v>702178.71360000002</v>
      </c>
      <c r="L183" s="4">
        <v>703304</v>
      </c>
      <c r="M183" s="4">
        <v>1197</v>
      </c>
      <c r="N183" s="4">
        <v>95857</v>
      </c>
      <c r="O183" s="4">
        <v>255688</v>
      </c>
      <c r="P183" s="4">
        <f t="shared" si="26"/>
        <v>64993</v>
      </c>
      <c r="Q183" s="1">
        <f t="shared" si="31"/>
        <v>1.2838833984607558</v>
      </c>
      <c r="R183" s="72">
        <f t="shared" si="22"/>
        <v>2.2571996027805363E-2</v>
      </c>
      <c r="S183" s="62">
        <f t="shared" si="14"/>
        <v>2.0728452248435014E-2</v>
      </c>
    </row>
    <row r="184" spans="1:20" x14ac:dyDescent="0.25">
      <c r="A184" s="75">
        <v>44075</v>
      </c>
      <c r="B184" s="4">
        <v>10504</v>
      </c>
      <c r="C184" s="7">
        <f t="shared" si="28"/>
        <v>428239</v>
      </c>
      <c r="D184" s="4">
        <f>70+189</f>
        <v>259</v>
      </c>
      <c r="E184" s="7">
        <f t="shared" si="27"/>
        <v>8918</v>
      </c>
      <c r="F184" s="208">
        <v>315530</v>
      </c>
      <c r="G184" s="4">
        <v>2314</v>
      </c>
      <c r="H184" s="4">
        <v>23115</v>
      </c>
      <c r="I184" s="4">
        <f t="shared" si="29"/>
        <v>1300866</v>
      </c>
      <c r="J184" s="7">
        <f t="shared" si="32"/>
        <v>1148.1040000000503</v>
      </c>
      <c r="K184" s="7">
        <f t="shared" si="30"/>
        <v>716416.89599999995</v>
      </c>
      <c r="L184" s="4">
        <v>717565</v>
      </c>
      <c r="M184" s="4">
        <v>1200</v>
      </c>
      <c r="N184" s="4">
        <v>97726</v>
      </c>
      <c r="O184" s="4">
        <v>263555</v>
      </c>
      <c r="P184" s="4">
        <f t="shared" si="26"/>
        <v>65758</v>
      </c>
      <c r="Q184" s="1">
        <f t="shared" si="31"/>
        <v>1.3228570501238761</v>
      </c>
      <c r="R184" s="72">
        <f t="shared" si="22"/>
        <v>2.2294803981077357E-2</v>
      </c>
      <c r="S184" s="62">
        <f t="shared" si="14"/>
        <v>2.0824819785213396E-2</v>
      </c>
    </row>
    <row r="185" spans="1:20" x14ac:dyDescent="0.25">
      <c r="A185" s="75">
        <v>44076</v>
      </c>
      <c r="B185" s="4">
        <v>10933</v>
      </c>
      <c r="C185" s="7">
        <f t="shared" si="28"/>
        <v>439172</v>
      </c>
      <c r="D185" s="4">
        <f>52+146</f>
        <v>198</v>
      </c>
      <c r="E185" s="7">
        <f t="shared" si="27"/>
        <v>9116</v>
      </c>
      <c r="F185" s="208">
        <v>322461</v>
      </c>
      <c r="G185" s="4">
        <v>2359</v>
      </c>
      <c r="H185" s="4">
        <v>23821</v>
      </c>
      <c r="I185" s="4">
        <f t="shared" si="29"/>
        <v>1324687</v>
      </c>
      <c r="J185" s="7">
        <f t="shared" si="32"/>
        <v>1166.611200000043</v>
      </c>
      <c r="K185" s="7">
        <f t="shared" si="30"/>
        <v>727965.38879999996</v>
      </c>
      <c r="L185" s="4">
        <v>729132</v>
      </c>
      <c r="M185" s="4">
        <v>1200</v>
      </c>
      <c r="N185" s="4">
        <v>99630</v>
      </c>
      <c r="O185" s="4">
        <v>272419</v>
      </c>
      <c r="P185" s="4">
        <f t="shared" si="26"/>
        <v>65923</v>
      </c>
      <c r="Q185" s="1">
        <f t="shared" si="31"/>
        <v>1.3754851756417363</v>
      </c>
      <c r="R185" s="72">
        <f t="shared" si="22"/>
        <v>2.1924810632464334E-2</v>
      </c>
      <c r="S185" s="62">
        <f t="shared" si="14"/>
        <v>2.075724317579445E-2</v>
      </c>
    </row>
    <row r="186" spans="1:20" x14ac:dyDescent="0.25">
      <c r="A186" s="75">
        <v>44077</v>
      </c>
      <c r="B186" s="148">
        <v>12026</v>
      </c>
      <c r="C186" s="7">
        <f t="shared" si="28"/>
        <v>451198</v>
      </c>
      <c r="D186" s="4">
        <f>38+206</f>
        <v>244</v>
      </c>
      <c r="E186" s="7">
        <f t="shared" si="27"/>
        <v>9360</v>
      </c>
      <c r="F186" s="208">
        <v>331621</v>
      </c>
      <c r="G186" s="4">
        <v>2394</v>
      </c>
      <c r="H186" s="4">
        <v>25351</v>
      </c>
      <c r="I186" s="4">
        <f t="shared" si="29"/>
        <v>1350038</v>
      </c>
      <c r="J186" s="7">
        <f t="shared" si="32"/>
        <v>1185.8656000000192</v>
      </c>
      <c r="K186" s="7">
        <f t="shared" si="30"/>
        <v>739980.13439999998</v>
      </c>
      <c r="L186" s="4">
        <v>741166</v>
      </c>
      <c r="M186" s="4">
        <v>1202</v>
      </c>
      <c r="N186" s="4">
        <v>101394</v>
      </c>
      <c r="O186" s="4">
        <v>280927</v>
      </c>
      <c r="P186" s="4">
        <f t="shared" si="26"/>
        <v>67675</v>
      </c>
      <c r="Q186" s="1">
        <f t="shared" si="31"/>
        <v>1.4059273484447994</v>
      </c>
      <c r="R186" s="72">
        <f t="shared" si="22"/>
        <v>2.1720787174392336E-2</v>
      </c>
      <c r="S186" s="62">
        <f t="shared" si="14"/>
        <v>2.0744772804843992E-2</v>
      </c>
    </row>
    <row r="187" spans="1:20" x14ac:dyDescent="0.25">
      <c r="A187" s="75">
        <v>44078</v>
      </c>
      <c r="B187" s="4">
        <v>10684</v>
      </c>
      <c r="C187" s="7">
        <f t="shared" si="28"/>
        <v>461882</v>
      </c>
      <c r="D187" s="4">
        <f>107+155</f>
        <v>262</v>
      </c>
      <c r="E187" s="7">
        <f t="shared" si="27"/>
        <v>9622</v>
      </c>
      <c r="F187" s="208">
        <v>340381</v>
      </c>
      <c r="G187" s="4">
        <v>2425</v>
      </c>
      <c r="H187" s="4">
        <v>24486</v>
      </c>
      <c r="I187" s="4">
        <f t="shared" si="29"/>
        <v>1374524</v>
      </c>
      <c r="J187" s="7">
        <f t="shared" si="32"/>
        <v>1205.8336000000127</v>
      </c>
      <c r="K187" s="7">
        <f t="shared" si="30"/>
        <v>752440.16639999999</v>
      </c>
      <c r="L187" s="4">
        <v>753646</v>
      </c>
      <c r="M187" s="4">
        <v>1205</v>
      </c>
      <c r="N187" s="4">
        <v>103049</v>
      </c>
      <c r="O187" s="4">
        <v>289005</v>
      </c>
      <c r="P187" s="4">
        <f t="shared" si="26"/>
        <v>68623</v>
      </c>
      <c r="Q187" s="1">
        <f t="shared" si="31"/>
        <v>1.4227770280401859</v>
      </c>
      <c r="R187" s="72">
        <f t="shared" si="22"/>
        <v>2.167520267431779E-2</v>
      </c>
      <c r="S187" s="62">
        <f t="shared" si="14"/>
        <v>2.0832160595130357E-2</v>
      </c>
    </row>
    <row r="188" spans="1:20" x14ac:dyDescent="0.25">
      <c r="A188" s="75">
        <v>44079</v>
      </c>
      <c r="B188" s="47">
        <v>9924</v>
      </c>
      <c r="C188" s="66">
        <f t="shared" si="28"/>
        <v>471806</v>
      </c>
      <c r="D188" s="47">
        <f>62+55</f>
        <v>117</v>
      </c>
      <c r="E188" s="66">
        <f t="shared" si="27"/>
        <v>9739</v>
      </c>
      <c r="F188" s="208">
        <v>349132</v>
      </c>
      <c r="G188" s="47">
        <v>2456</v>
      </c>
      <c r="H188" s="47">
        <v>22363</v>
      </c>
      <c r="I188" s="47">
        <f t="shared" si="29"/>
        <v>1396887</v>
      </c>
      <c r="J188" s="7">
        <f t="shared" si="32"/>
        <v>1223.704000000027</v>
      </c>
      <c r="K188" s="7">
        <f t="shared" si="30"/>
        <v>763591.29599999997</v>
      </c>
      <c r="L188" s="7">
        <v>764815</v>
      </c>
      <c r="M188" s="4">
        <v>1207</v>
      </c>
      <c r="N188" s="4">
        <v>104581</v>
      </c>
      <c r="O188" s="4">
        <v>294844</v>
      </c>
      <c r="P188" s="4">
        <f t="shared" si="26"/>
        <v>71174</v>
      </c>
      <c r="Q188" s="1">
        <f t="shared" si="31"/>
        <v>1.4212293796254383</v>
      </c>
      <c r="R188" s="72">
        <f t="shared" si="22"/>
        <v>2.1747022623633063E-2</v>
      </c>
      <c r="S188" s="62">
        <f t="shared" si="14"/>
        <v>2.0641958771189853E-2</v>
      </c>
    </row>
    <row r="189" spans="1:20" x14ac:dyDescent="0.25">
      <c r="A189" s="75">
        <v>44080</v>
      </c>
      <c r="B189" s="4">
        <v>6986</v>
      </c>
      <c r="C189" s="7">
        <f t="shared" si="28"/>
        <v>478792</v>
      </c>
      <c r="D189" s="4">
        <f>67+51+1</f>
        <v>119</v>
      </c>
      <c r="E189" s="7">
        <f t="shared" si="27"/>
        <v>9858</v>
      </c>
      <c r="F189" s="208">
        <v>357388</v>
      </c>
      <c r="G189" s="4">
        <v>2512</v>
      </c>
      <c r="H189" s="4">
        <v>15262</v>
      </c>
      <c r="I189" s="4">
        <f t="shared" si="29"/>
        <v>1412149</v>
      </c>
      <c r="J189" s="7">
        <f t="shared" si="32"/>
        <v>1235.9904000000097</v>
      </c>
      <c r="K189" s="7">
        <f t="shared" si="30"/>
        <v>771258.00959999999</v>
      </c>
      <c r="L189" s="7">
        <v>772494</v>
      </c>
      <c r="M189" s="4">
        <v>1210</v>
      </c>
      <c r="N189" s="4">
        <v>105702</v>
      </c>
      <c r="O189" s="4">
        <v>299270</v>
      </c>
      <c r="P189" s="4">
        <f t="shared" si="26"/>
        <v>72610</v>
      </c>
      <c r="Q189" s="1">
        <f t="shared" si="31"/>
        <v>1.4284459777324761</v>
      </c>
      <c r="R189" s="72">
        <f t="shared" si="22"/>
        <v>2.2519857278611513E-2</v>
      </c>
      <c r="S189" s="62">
        <f t="shared" si="14"/>
        <v>2.0589316446390081E-2</v>
      </c>
    </row>
    <row r="190" spans="1:20" x14ac:dyDescent="0.25">
      <c r="A190" s="87">
        <v>44081</v>
      </c>
      <c r="B190" s="47">
        <v>9215</v>
      </c>
      <c r="C190" s="66">
        <f t="shared" si="28"/>
        <v>488007</v>
      </c>
      <c r="D190" s="47">
        <f>53+215</f>
        <v>268</v>
      </c>
      <c r="E190" s="66">
        <f t="shared" si="27"/>
        <v>10126</v>
      </c>
      <c r="F190" s="208">
        <v>366590</v>
      </c>
      <c r="G190" s="47">
        <v>2698</v>
      </c>
      <c r="H190" s="47">
        <v>20475</v>
      </c>
      <c r="I190" s="47">
        <f t="shared" si="29"/>
        <v>1432624</v>
      </c>
      <c r="J190" s="7">
        <f t="shared" si="32"/>
        <v>1252.6800000000512</v>
      </c>
      <c r="K190" s="7">
        <f t="shared" si="30"/>
        <v>781672.32</v>
      </c>
      <c r="L190" s="4">
        <v>782925</v>
      </c>
      <c r="M190" s="4">
        <v>1217</v>
      </c>
      <c r="N190" s="4">
        <v>107504</v>
      </c>
      <c r="O190" s="4">
        <v>307566</v>
      </c>
      <c r="P190" s="4">
        <f t="shared" si="26"/>
        <v>71720</v>
      </c>
      <c r="Q190" s="1">
        <f t="shared" si="31"/>
        <v>1.41382900854648</v>
      </c>
      <c r="R190" s="72">
        <f t="shared" si="22"/>
        <v>2.4242750986153416E-2</v>
      </c>
      <c r="S190" s="62">
        <f t="shared" si="14"/>
        <v>2.074970236082679E-2</v>
      </c>
    </row>
    <row r="191" spans="1:20" x14ac:dyDescent="0.25">
      <c r="A191" s="75">
        <v>44082</v>
      </c>
      <c r="B191" s="4">
        <v>12027</v>
      </c>
      <c r="C191" s="7">
        <f t="shared" si="28"/>
        <v>500034</v>
      </c>
      <c r="D191" s="4">
        <f>50+227</f>
        <v>277</v>
      </c>
      <c r="E191" s="7">
        <f t="shared" si="27"/>
        <v>10403</v>
      </c>
      <c r="F191" s="208">
        <v>382490</v>
      </c>
      <c r="G191" s="4">
        <v>2719</v>
      </c>
      <c r="H191" s="4">
        <v>25995</v>
      </c>
      <c r="I191" s="4">
        <f t="shared" si="29"/>
        <v>1458619</v>
      </c>
      <c r="J191" s="7">
        <f t="shared" si="32"/>
        <v>1273.516799999983</v>
      </c>
      <c r="K191" s="7">
        <f t="shared" ref="K191:K202" si="33">0.9984*L191</f>
        <v>794674.48320000002</v>
      </c>
      <c r="L191" s="4">
        <v>795948</v>
      </c>
      <c r="M191" s="4">
        <v>1221</v>
      </c>
      <c r="N191" s="4">
        <v>109701</v>
      </c>
      <c r="O191" s="4">
        <v>316074</v>
      </c>
      <c r="P191" s="4">
        <f t="shared" si="26"/>
        <v>73038</v>
      </c>
      <c r="Q191" s="1">
        <f t="shared" si="31"/>
        <v>1.4220628602104792</v>
      </c>
      <c r="R191" s="72">
        <f t="shared" si="22"/>
        <v>2.5377773214735722E-2</v>
      </c>
      <c r="S191" s="62">
        <f t="shared" si="14"/>
        <v>2.0804585288200401E-2</v>
      </c>
    </row>
    <row r="192" spans="1:20" x14ac:dyDescent="0.25">
      <c r="A192" s="75">
        <v>44083</v>
      </c>
      <c r="B192" s="4">
        <v>12259</v>
      </c>
      <c r="C192" s="7">
        <f t="shared" si="28"/>
        <v>512293</v>
      </c>
      <c r="D192" s="4">
        <f>52+202</f>
        <v>254</v>
      </c>
      <c r="E192" s="7">
        <f t="shared" si="27"/>
        <v>10657</v>
      </c>
      <c r="F192" s="208">
        <v>390098</v>
      </c>
      <c r="G192" s="4">
        <v>2829</v>
      </c>
      <c r="H192" s="4">
        <v>27171</v>
      </c>
      <c r="I192" s="4">
        <f t="shared" ref="I192:I202" si="34">I191+H192</f>
        <v>1485790</v>
      </c>
      <c r="J192" s="7">
        <f t="shared" si="32"/>
        <v>1293.7232000000076</v>
      </c>
      <c r="K192" s="7">
        <f t="shared" si="33"/>
        <v>807283.27679999999</v>
      </c>
      <c r="L192" s="4">
        <v>808577</v>
      </c>
      <c r="M192" s="4">
        <v>1222</v>
      </c>
      <c r="N192" s="4">
        <v>112220</v>
      </c>
      <c r="O192" s="4">
        <v>324064</v>
      </c>
      <c r="P192" s="4">
        <f t="shared" si="26"/>
        <v>74787</v>
      </c>
      <c r="Q192" s="1">
        <f t="shared" si="31"/>
        <v>1.3984785561044739</v>
      </c>
      <c r="R192" s="72">
        <f t="shared" si="22"/>
        <v>2.5363553228496118E-2</v>
      </c>
      <c r="S192" s="62">
        <f t="shared" si="14"/>
        <v>2.0802548541557272E-2</v>
      </c>
    </row>
    <row r="193" spans="1:20" x14ac:dyDescent="0.25">
      <c r="A193" s="75">
        <v>44084</v>
      </c>
      <c r="B193" s="4">
        <v>11905</v>
      </c>
      <c r="C193" s="7">
        <f t="shared" ref="C193:C207" si="35">C192+B193</f>
        <v>524198</v>
      </c>
      <c r="D193" s="4">
        <f>55+195</f>
        <v>250</v>
      </c>
      <c r="E193" s="7">
        <f t="shared" ref="E193:E206" si="36">E192+D193</f>
        <v>10907</v>
      </c>
      <c r="F193" s="208">
        <v>400121</v>
      </c>
      <c r="G193" s="4">
        <v>2880</v>
      </c>
      <c r="H193" s="4">
        <v>28057</v>
      </c>
      <c r="I193" s="4">
        <f t="shared" si="34"/>
        <v>1513847</v>
      </c>
      <c r="J193" s="7">
        <f t="shared" si="32"/>
        <v>1315.7488000000594</v>
      </c>
      <c r="K193" s="7">
        <f t="shared" si="33"/>
        <v>821027.25119999994</v>
      </c>
      <c r="L193" s="4">
        <v>822343</v>
      </c>
      <c r="M193" s="4">
        <v>1227</v>
      </c>
      <c r="N193" s="4">
        <v>114335</v>
      </c>
      <c r="O193" s="4">
        <v>332280</v>
      </c>
      <c r="P193" s="4">
        <f t="shared" si="26"/>
        <v>76356</v>
      </c>
      <c r="Q193" s="1">
        <f t="shared" si="31"/>
        <v>1.3807906351947803</v>
      </c>
      <c r="R193" s="72">
        <f t="shared" si="22"/>
        <v>2.5448440399399135E-2</v>
      </c>
      <c r="S193" s="62">
        <f t="shared" si="14"/>
        <v>2.0807023300355974E-2</v>
      </c>
    </row>
    <row r="194" spans="1:20" s="95" customFormat="1" x14ac:dyDescent="0.25">
      <c r="A194" s="87">
        <v>44085</v>
      </c>
      <c r="B194" s="1">
        <v>11507</v>
      </c>
      <c r="C194" s="21">
        <f t="shared" si="35"/>
        <v>535705</v>
      </c>
      <c r="D194" s="1">
        <f>87+154</f>
        <v>241</v>
      </c>
      <c r="E194" s="21">
        <f t="shared" si="36"/>
        <v>11148</v>
      </c>
      <c r="F194" s="208">
        <v>409771</v>
      </c>
      <c r="G194" s="1">
        <v>3093</v>
      </c>
      <c r="H194" s="4">
        <v>26254</v>
      </c>
      <c r="I194" s="4">
        <f t="shared" si="34"/>
        <v>1540101</v>
      </c>
      <c r="J194" s="7">
        <f t="shared" ref="J194:J202" si="37">L194-K194</f>
        <v>1338.017600000021</v>
      </c>
      <c r="K194" s="7">
        <f t="shared" si="33"/>
        <v>834922.98239999998</v>
      </c>
      <c r="L194" s="4">
        <v>836261</v>
      </c>
      <c r="M194" s="4">
        <v>1229</v>
      </c>
      <c r="N194" s="4">
        <v>116159</v>
      </c>
      <c r="O194" s="4">
        <v>340885</v>
      </c>
      <c r="P194" s="4">
        <f t="shared" si="26"/>
        <v>77432</v>
      </c>
      <c r="Q194" s="1">
        <f t="shared" si="31"/>
        <v>1.3114299273537036</v>
      </c>
      <c r="R194" s="72">
        <f t="shared" si="22"/>
        <v>2.6945794783335947E-2</v>
      </c>
      <c r="S194" s="62">
        <f t="shared" si="14"/>
        <v>2.0809960705985571E-2</v>
      </c>
    </row>
    <row r="195" spans="1:20" x14ac:dyDescent="0.25">
      <c r="A195" s="75">
        <v>44086</v>
      </c>
      <c r="B195" s="1">
        <v>10776</v>
      </c>
      <c r="C195" s="21">
        <f t="shared" si="35"/>
        <v>546481</v>
      </c>
      <c r="D195" s="1">
        <f>57+58</f>
        <v>115</v>
      </c>
      <c r="E195" s="21">
        <f t="shared" si="36"/>
        <v>11263</v>
      </c>
      <c r="F195" s="208">
        <v>419513</v>
      </c>
      <c r="G195" s="1">
        <v>2962</v>
      </c>
      <c r="H195" s="4">
        <v>23140</v>
      </c>
      <c r="I195" s="4">
        <f t="shared" si="34"/>
        <v>1563241</v>
      </c>
      <c r="J195" s="7">
        <f t="shared" si="37"/>
        <v>1355.5903999999864</v>
      </c>
      <c r="K195" s="7">
        <f t="shared" si="33"/>
        <v>845888.40960000001</v>
      </c>
      <c r="L195" s="4">
        <v>847244</v>
      </c>
      <c r="M195" s="4">
        <v>1232</v>
      </c>
      <c r="N195" s="4">
        <v>117339</v>
      </c>
      <c r="O195" s="4">
        <v>347893</v>
      </c>
      <c r="P195" s="4">
        <f t="shared" si="26"/>
        <v>80017</v>
      </c>
      <c r="Q195" s="1">
        <f t="shared" si="31"/>
        <v>1.2951961405041956</v>
      </c>
      <c r="R195" s="72">
        <f t="shared" si="22"/>
        <v>2.5599585151894904E-2</v>
      </c>
      <c r="S195" s="62">
        <f t="shared" si="14"/>
        <v>2.0610048656769402E-2</v>
      </c>
    </row>
    <row r="196" spans="1:20" ht="16.5" x14ac:dyDescent="0.25">
      <c r="A196" s="75">
        <v>44087</v>
      </c>
      <c r="B196" s="1">
        <v>9056</v>
      </c>
      <c r="C196" s="137">
        <f t="shared" si="35"/>
        <v>555537</v>
      </c>
      <c r="D196" s="1">
        <f>44+45</f>
        <v>89</v>
      </c>
      <c r="E196" s="21">
        <f t="shared" si="36"/>
        <v>11352</v>
      </c>
      <c r="F196" s="208">
        <v>428953</v>
      </c>
      <c r="G196" s="1">
        <v>2984</v>
      </c>
      <c r="H196" s="4">
        <v>17955</v>
      </c>
      <c r="I196" s="4">
        <f t="shared" si="34"/>
        <v>1581196</v>
      </c>
      <c r="J196" s="7">
        <f t="shared" si="37"/>
        <v>1368.1983999999939</v>
      </c>
      <c r="K196" s="7">
        <f t="shared" si="33"/>
        <v>853755.80160000001</v>
      </c>
      <c r="L196" s="4">
        <v>855124</v>
      </c>
      <c r="M196" s="4">
        <v>1235</v>
      </c>
      <c r="N196" s="4">
        <v>118561</v>
      </c>
      <c r="O196" s="4">
        <v>353007</v>
      </c>
      <c r="P196" s="4">
        <f t="shared" si="26"/>
        <v>82734</v>
      </c>
      <c r="Q196" s="1">
        <f t="shared" si="31"/>
        <v>1.2920681205371649</v>
      </c>
      <c r="R196" s="72">
        <f t="shared" si="22"/>
        <v>2.5895584559844486E-2</v>
      </c>
      <c r="S196" s="62">
        <f t="shared" si="14"/>
        <v>2.0434282505035668E-2</v>
      </c>
    </row>
    <row r="197" spans="1:20" ht="16.5" x14ac:dyDescent="0.25">
      <c r="A197" s="87">
        <v>44088</v>
      </c>
      <c r="B197" s="4">
        <v>9909</v>
      </c>
      <c r="C197" s="137">
        <f t="shared" si="35"/>
        <v>565446</v>
      </c>
      <c r="D197" s="4">
        <f>60+254</f>
        <v>314</v>
      </c>
      <c r="E197" s="7">
        <f t="shared" si="36"/>
        <v>11666</v>
      </c>
      <c r="F197" s="208">
        <v>438883</v>
      </c>
      <c r="G197" s="4">
        <v>2992</v>
      </c>
      <c r="H197" s="4">
        <v>21207</v>
      </c>
      <c r="I197" s="4">
        <f t="shared" si="34"/>
        <v>1602403</v>
      </c>
      <c r="J197" s="7">
        <f t="shared" si="37"/>
        <v>1385.3168000000296</v>
      </c>
      <c r="K197" s="7">
        <f t="shared" si="33"/>
        <v>864437.68319999997</v>
      </c>
      <c r="L197" s="4">
        <v>865823</v>
      </c>
      <c r="M197" s="4">
        <v>1236</v>
      </c>
      <c r="N197" s="4">
        <v>120192</v>
      </c>
      <c r="O197" s="4">
        <v>361677</v>
      </c>
      <c r="P197" s="4">
        <f t="shared" si="26"/>
        <v>82341</v>
      </c>
      <c r="Q197" s="1">
        <f t="shared" si="31"/>
        <v>1.245360807358632</v>
      </c>
      <c r="R197" s="72">
        <f t="shared" si="22"/>
        <v>2.6040714727103405E-2</v>
      </c>
      <c r="S197" s="62">
        <f t="shared" ref="S197:S210" si="38">E197/C187</f>
        <v>2.525753330937339E-2</v>
      </c>
    </row>
    <row r="198" spans="1:20" ht="16.5" x14ac:dyDescent="0.25">
      <c r="A198" s="75">
        <v>44089</v>
      </c>
      <c r="B198" s="4">
        <v>11892</v>
      </c>
      <c r="C198" s="137">
        <f t="shared" si="35"/>
        <v>577338</v>
      </c>
      <c r="D198" s="4">
        <f>43+142</f>
        <v>185</v>
      </c>
      <c r="E198" s="7">
        <f t="shared" si="36"/>
        <v>11851</v>
      </c>
      <c r="F198" s="208">
        <v>448263</v>
      </c>
      <c r="G198" s="4">
        <v>3049</v>
      </c>
      <c r="H198" s="4">
        <v>25791</v>
      </c>
      <c r="I198" s="4">
        <f t="shared" si="34"/>
        <v>1628194</v>
      </c>
      <c r="J198" s="7">
        <f t="shared" si="37"/>
        <v>1407.344000000041</v>
      </c>
      <c r="K198" s="7">
        <f t="shared" si="33"/>
        <v>878182.65599999996</v>
      </c>
      <c r="L198" s="4">
        <v>879590</v>
      </c>
      <c r="M198" s="4">
        <v>1242</v>
      </c>
      <c r="N198" s="4">
        <v>125970</v>
      </c>
      <c r="O198" s="4">
        <v>371507</v>
      </c>
      <c r="P198" s="4">
        <f t="shared" si="26"/>
        <v>78619</v>
      </c>
      <c r="Q198" s="1">
        <f t="shared" si="31"/>
        <v>1.2193943061837036</v>
      </c>
      <c r="R198" s="72">
        <f t="shared" si="22"/>
        <v>2.6010032075342932E-2</v>
      </c>
      <c r="S198" s="62">
        <f t="shared" si="38"/>
        <v>2.5118374925287089E-2</v>
      </c>
    </row>
    <row r="199" spans="1:20" ht="16.5" x14ac:dyDescent="0.25">
      <c r="A199" s="75">
        <v>44090</v>
      </c>
      <c r="B199" s="7">
        <v>11674</v>
      </c>
      <c r="C199" s="137">
        <f t="shared" si="35"/>
        <v>589012</v>
      </c>
      <c r="D199" s="4">
        <f>58+206</f>
        <v>264</v>
      </c>
      <c r="E199" s="7">
        <f t="shared" si="36"/>
        <v>12115</v>
      </c>
      <c r="F199" s="208">
        <v>456347</v>
      </c>
      <c r="G199" s="4">
        <v>3118</v>
      </c>
      <c r="H199" s="4">
        <v>25422</v>
      </c>
      <c r="I199" s="4">
        <f t="shared" si="34"/>
        <v>1653616</v>
      </c>
      <c r="J199" s="7">
        <f t="shared" si="37"/>
        <v>1429.5023999999976</v>
      </c>
      <c r="K199" s="7">
        <f t="shared" si="33"/>
        <v>892009.4976</v>
      </c>
      <c r="L199" s="4">
        <v>893439</v>
      </c>
      <c r="M199" s="4">
        <v>1247</v>
      </c>
      <c r="N199" s="4">
        <v>128236</v>
      </c>
      <c r="O199" s="4">
        <v>380805</v>
      </c>
      <c r="P199" s="7">
        <f>C199-O199-N199-M199</f>
        <v>78724</v>
      </c>
      <c r="Q199" s="1">
        <f t="shared" si="31"/>
        <v>1.1843842134800378</v>
      </c>
      <c r="R199" s="72">
        <f t="shared" si="22"/>
        <v>2.5864786395686436E-2</v>
      </c>
      <c r="S199" s="62">
        <f t="shared" si="38"/>
        <v>2.530326321241792E-2</v>
      </c>
      <c r="T199" s="147"/>
    </row>
    <row r="200" spans="1:20" ht="16.5" x14ac:dyDescent="0.25">
      <c r="A200" s="75">
        <v>44091</v>
      </c>
      <c r="B200" s="4">
        <v>12701</v>
      </c>
      <c r="C200" s="137">
        <f t="shared" si="35"/>
        <v>601713</v>
      </c>
      <c r="D200" s="4">
        <v>345</v>
      </c>
      <c r="E200" s="7">
        <f t="shared" si="36"/>
        <v>12460</v>
      </c>
      <c r="F200" s="208">
        <v>467286</v>
      </c>
      <c r="G200" s="4">
        <v>3108</v>
      </c>
      <c r="H200" s="4">
        <v>28633</v>
      </c>
      <c r="I200" s="4">
        <f t="shared" si="34"/>
        <v>1682249</v>
      </c>
      <c r="J200" s="7">
        <f t="shared" si="37"/>
        <v>1451.9024000000209</v>
      </c>
      <c r="K200" s="7">
        <f t="shared" si="33"/>
        <v>905987.09759999998</v>
      </c>
      <c r="L200" s="4">
        <v>907439</v>
      </c>
      <c r="M200" s="4">
        <v>1251</v>
      </c>
      <c r="N200" s="4">
        <v>130230</v>
      </c>
      <c r="O200" s="4">
        <v>390634</v>
      </c>
      <c r="P200" s="4">
        <f>C200-O200-N200-M200</f>
        <v>79598</v>
      </c>
      <c r="Q200" s="1">
        <f t="shared" si="31"/>
        <v>1.1550178798901116</v>
      </c>
      <c r="R200" s="72">
        <f t="shared" si="22"/>
        <v>2.5482302590044848E-2</v>
      </c>
      <c r="S200" s="62">
        <f t="shared" si="38"/>
        <v>2.5532420641507191E-2</v>
      </c>
      <c r="T200" s="147"/>
    </row>
    <row r="201" spans="1:20" ht="16.5" x14ac:dyDescent="0.25">
      <c r="A201" s="75">
        <v>44092</v>
      </c>
      <c r="B201" s="4">
        <v>11945</v>
      </c>
      <c r="C201" s="137">
        <f t="shared" si="35"/>
        <v>613658</v>
      </c>
      <c r="D201" s="4">
        <f>31+166</f>
        <v>197</v>
      </c>
      <c r="E201" s="7">
        <f t="shared" si="36"/>
        <v>12657</v>
      </c>
      <c r="F201" s="208">
        <v>478077</v>
      </c>
      <c r="G201" s="4">
        <v>3225</v>
      </c>
      <c r="H201" s="4">
        <v>25698</v>
      </c>
      <c r="I201" s="4">
        <f t="shared" si="34"/>
        <v>1707947</v>
      </c>
      <c r="J201" s="7">
        <f t="shared" si="37"/>
        <v>1474.3456000000006</v>
      </c>
      <c r="K201" s="7">
        <f t="shared" si="33"/>
        <v>919991.6544</v>
      </c>
      <c r="L201" s="4">
        <v>921466</v>
      </c>
      <c r="M201" s="4">
        <v>1254</v>
      </c>
      <c r="N201" s="4">
        <v>132427</v>
      </c>
      <c r="O201" s="4">
        <v>400216</v>
      </c>
      <c r="P201" s="4">
        <f>C201-O201-N201-M201</f>
        <v>79761</v>
      </c>
      <c r="Q201" s="1">
        <f t="shared" si="31"/>
        <v>1.1425560264681305</v>
      </c>
      <c r="R201" s="72">
        <f t="shared" si="22"/>
        <v>2.6235722885685465E-2</v>
      </c>
      <c r="S201" s="62">
        <f t="shared" si="38"/>
        <v>2.5312278765043977E-2</v>
      </c>
      <c r="T201" s="147"/>
    </row>
    <row r="202" spans="1:20" x14ac:dyDescent="0.25">
      <c r="A202" s="75">
        <v>44093</v>
      </c>
      <c r="B202" s="4">
        <v>9276</v>
      </c>
      <c r="C202" s="7">
        <f t="shared" si="35"/>
        <v>622934</v>
      </c>
      <c r="D202" s="4">
        <f>49+94</f>
        <v>143</v>
      </c>
      <c r="E202" s="7">
        <f t="shared" si="36"/>
        <v>12800</v>
      </c>
      <c r="F202" s="208">
        <v>488231</v>
      </c>
      <c r="G202" s="4">
        <v>3213</v>
      </c>
      <c r="H202" s="4">
        <v>21093</v>
      </c>
      <c r="I202" s="4">
        <f t="shared" si="34"/>
        <v>1729040</v>
      </c>
      <c r="J202" s="7">
        <f t="shared" si="37"/>
        <v>1492.0336000000825</v>
      </c>
      <c r="K202" s="7">
        <f t="shared" si="33"/>
        <v>931028.96639999992</v>
      </c>
      <c r="L202" s="4">
        <v>932521</v>
      </c>
      <c r="M202" s="47">
        <v>1261</v>
      </c>
      <c r="N202" s="47">
        <v>133793</v>
      </c>
      <c r="O202" s="47">
        <v>406757</v>
      </c>
      <c r="P202" s="47">
        <f>C202-O202-N202-M202</f>
        <v>81123</v>
      </c>
      <c r="Q202" s="195">
        <f t="shared" si="31"/>
        <v>1.119433498266718</v>
      </c>
      <c r="R202" s="157">
        <f t="shared" si="22"/>
        <v>2.6357021566327327E-2</v>
      </c>
      <c r="S202" s="158">
        <f t="shared" si="38"/>
        <v>2.4985701541891066E-2</v>
      </c>
      <c r="T202" s="147"/>
    </row>
    <row r="203" spans="1:20" x14ac:dyDescent="0.25">
      <c r="A203" s="75">
        <v>44094</v>
      </c>
      <c r="B203" s="4">
        <v>8431</v>
      </c>
      <c r="C203" s="7">
        <f t="shared" si="35"/>
        <v>631365</v>
      </c>
      <c r="D203" s="4">
        <f>110+143</f>
        <v>253</v>
      </c>
      <c r="E203" s="7">
        <f t="shared" si="36"/>
        <v>13053</v>
      </c>
      <c r="F203" s="208">
        <v>498379</v>
      </c>
      <c r="G203" s="4">
        <v>3261</v>
      </c>
      <c r="H203" s="4">
        <v>15454</v>
      </c>
      <c r="I203" s="4">
        <v>1744494</v>
      </c>
      <c r="J203" s="7">
        <v>1348</v>
      </c>
      <c r="K203" s="7">
        <v>939868</v>
      </c>
      <c r="L203" s="155">
        <f t="shared" ref="L203:L213" si="39">K203+J203</f>
        <v>941216</v>
      </c>
      <c r="M203" s="172">
        <v>1262</v>
      </c>
      <c r="N203" s="172">
        <v>134820</v>
      </c>
      <c r="O203" s="172">
        <v>412203</v>
      </c>
      <c r="P203" s="172">
        <f>C203-O203-N203-M203</f>
        <v>83080</v>
      </c>
      <c r="Q203" s="196">
        <f t="shared" si="31"/>
        <v>1.1166220231560766</v>
      </c>
      <c r="R203" s="197">
        <f t="shared" si="22"/>
        <v>2.7190181184494677E-2</v>
      </c>
      <c r="S203" s="198">
        <f t="shared" si="38"/>
        <v>2.4900896226235127E-2</v>
      </c>
      <c r="T203" s="147"/>
    </row>
    <row r="204" spans="1:20" x14ac:dyDescent="0.25">
      <c r="A204" s="75">
        <v>44095</v>
      </c>
      <c r="B204" s="4">
        <v>8782</v>
      </c>
      <c r="C204" s="7">
        <f t="shared" si="35"/>
        <v>640147</v>
      </c>
      <c r="D204" s="4">
        <v>427</v>
      </c>
      <c r="E204" s="7">
        <f t="shared" si="36"/>
        <v>13480</v>
      </c>
      <c r="F204" s="208">
        <v>508563</v>
      </c>
      <c r="G204" s="4">
        <v>3387</v>
      </c>
      <c r="H204" s="4">
        <v>18575</v>
      </c>
      <c r="I204" s="4">
        <f t="shared" ref="I204:I223" si="40">I203+H204</f>
        <v>1763069</v>
      </c>
      <c r="J204" s="7">
        <v>1383</v>
      </c>
      <c r="K204" s="7">
        <v>949102</v>
      </c>
      <c r="L204" s="155">
        <f t="shared" si="39"/>
        <v>950485</v>
      </c>
      <c r="M204" s="199">
        <v>6401</v>
      </c>
      <c r="N204" s="199">
        <v>138272</v>
      </c>
      <c r="O204" s="200">
        <v>417376</v>
      </c>
      <c r="P204" s="172">
        <f t="shared" ref="P204:P231" si="41">C204-O204-N204-M204</f>
        <v>78098</v>
      </c>
      <c r="Q204" s="196">
        <f t="shared" si="31"/>
        <v>1.109377278693306</v>
      </c>
      <c r="R204" s="197">
        <f t="shared" si="22"/>
        <v>2.8678114204429995E-2</v>
      </c>
      <c r="S204" s="198">
        <f t="shared" si="38"/>
        <v>2.5163102827115671E-2</v>
      </c>
      <c r="T204" s="147"/>
    </row>
    <row r="205" spans="1:20" x14ac:dyDescent="0.25">
      <c r="A205" s="75">
        <v>44096</v>
      </c>
      <c r="B205" s="4">
        <v>12027</v>
      </c>
      <c r="C205" s="7">
        <f t="shared" si="35"/>
        <v>652174</v>
      </c>
      <c r="D205" s="4">
        <v>469</v>
      </c>
      <c r="E205" s="7">
        <f t="shared" si="36"/>
        <v>13949</v>
      </c>
      <c r="F205" s="208">
        <v>517228</v>
      </c>
      <c r="G205" s="4">
        <v>3362</v>
      </c>
      <c r="H205" s="4">
        <v>25766</v>
      </c>
      <c r="I205" s="4">
        <f t="shared" si="40"/>
        <v>1788835</v>
      </c>
      <c r="J205" s="7">
        <v>1448</v>
      </c>
      <c r="K205" s="7">
        <v>961776</v>
      </c>
      <c r="L205" s="155">
        <f t="shared" si="39"/>
        <v>963224</v>
      </c>
      <c r="M205" s="201">
        <v>6521</v>
      </c>
      <c r="N205" s="201">
        <v>140870</v>
      </c>
      <c r="O205" s="201">
        <v>425218</v>
      </c>
      <c r="P205" s="172">
        <f t="shared" si="41"/>
        <v>79565</v>
      </c>
      <c r="Q205" s="196">
        <f t="shared" si="31"/>
        <v>1.0836491068121599</v>
      </c>
      <c r="R205" s="197">
        <f t="shared" si="22"/>
        <v>2.7785812871393506E-2</v>
      </c>
      <c r="S205" s="198">
        <f t="shared" si="38"/>
        <v>2.5525132621262221E-2</v>
      </c>
      <c r="T205" s="147"/>
    </row>
    <row r="206" spans="1:20" x14ac:dyDescent="0.25">
      <c r="A206" s="75">
        <v>44097</v>
      </c>
      <c r="B206" s="4">
        <v>12625</v>
      </c>
      <c r="C206" s="7">
        <f t="shared" si="35"/>
        <v>664799</v>
      </c>
      <c r="D206" s="4">
        <v>423</v>
      </c>
      <c r="E206" s="7">
        <f t="shared" si="36"/>
        <v>14372</v>
      </c>
      <c r="F206" s="208">
        <v>525486</v>
      </c>
      <c r="G206" s="4">
        <v>3511</v>
      </c>
      <c r="H206" s="4">
        <v>24903</v>
      </c>
      <c r="I206" s="4">
        <f t="shared" si="40"/>
        <v>1813738</v>
      </c>
      <c r="J206" s="7">
        <v>1456</v>
      </c>
      <c r="K206" s="7">
        <v>974788</v>
      </c>
      <c r="L206" s="155">
        <f t="shared" si="39"/>
        <v>976244</v>
      </c>
      <c r="M206" s="201">
        <v>6647</v>
      </c>
      <c r="N206" s="201">
        <v>143597</v>
      </c>
      <c r="O206" s="201">
        <v>433450</v>
      </c>
      <c r="P206" s="172">
        <f t="shared" si="41"/>
        <v>81105</v>
      </c>
      <c r="Q206" s="196">
        <f t="shared" si="31"/>
        <v>1.0731923577636253</v>
      </c>
      <c r="R206" s="197">
        <f t="shared" ref="R206:R211" si="42">G206/(C206-E206-F206)</f>
        <v>2.8101263796511955E-2</v>
      </c>
      <c r="S206" s="198">
        <f t="shared" si="38"/>
        <v>2.5870464073500056E-2</v>
      </c>
      <c r="T206" s="147"/>
    </row>
    <row r="207" spans="1:20" x14ac:dyDescent="0.25">
      <c r="A207" s="75">
        <v>44098</v>
      </c>
      <c r="B207" s="152">
        <v>13467</v>
      </c>
      <c r="C207" s="153">
        <f t="shared" si="35"/>
        <v>678266</v>
      </c>
      <c r="D207" s="4">
        <v>391</v>
      </c>
      <c r="E207" s="7">
        <f t="shared" ref="E207:E230" si="43">E206+D207</f>
        <v>14763</v>
      </c>
      <c r="F207" s="208">
        <v>536589</v>
      </c>
      <c r="G207" s="4">
        <v>3527</v>
      </c>
      <c r="H207" s="4">
        <v>27253</v>
      </c>
      <c r="I207" s="4">
        <f t="shared" si="40"/>
        <v>1840991</v>
      </c>
      <c r="J207" s="7">
        <v>1488</v>
      </c>
      <c r="K207" s="7">
        <v>988976</v>
      </c>
      <c r="L207" s="43">
        <f t="shared" si="39"/>
        <v>990464</v>
      </c>
      <c r="M207" s="201">
        <v>6740</v>
      </c>
      <c r="N207" s="201">
        <v>143045</v>
      </c>
      <c r="O207" s="201">
        <v>449054</v>
      </c>
      <c r="P207" s="172">
        <f t="shared" si="41"/>
        <v>79427</v>
      </c>
      <c r="Q207" s="196">
        <f t="shared" si="31"/>
        <v>1.0706155407001794</v>
      </c>
      <c r="R207" s="197">
        <f t="shared" si="42"/>
        <v>2.7790472288321225E-2</v>
      </c>
      <c r="S207" s="198">
        <f t="shared" si="38"/>
        <v>2.6108593924088243E-2</v>
      </c>
      <c r="T207" s="147"/>
    </row>
    <row r="208" spans="1:20" x14ac:dyDescent="0.25">
      <c r="A208" s="75">
        <v>44099</v>
      </c>
      <c r="B208" s="4">
        <v>12969</v>
      </c>
      <c r="C208" s="7">
        <f t="shared" ref="C208:C230" si="44">C207+B208</f>
        <v>691235</v>
      </c>
      <c r="D208" s="4">
        <v>442</v>
      </c>
      <c r="E208" s="7">
        <f t="shared" si="43"/>
        <v>15205</v>
      </c>
      <c r="F208" s="208">
        <v>546924</v>
      </c>
      <c r="G208" s="4">
        <v>3595</v>
      </c>
      <c r="H208" s="4">
        <v>25098</v>
      </c>
      <c r="I208" s="4">
        <f t="shared" si="40"/>
        <v>1866089</v>
      </c>
      <c r="J208" s="7">
        <v>1500</v>
      </c>
      <c r="K208" s="7">
        <v>1001959</v>
      </c>
      <c r="L208" s="43">
        <f t="shared" si="39"/>
        <v>1003459</v>
      </c>
      <c r="M208" s="201">
        <v>6798</v>
      </c>
      <c r="N208" s="201">
        <v>145075</v>
      </c>
      <c r="O208" s="201">
        <v>458440</v>
      </c>
      <c r="P208" s="172">
        <f t="shared" si="41"/>
        <v>80922</v>
      </c>
      <c r="Q208" s="196">
        <f t="shared" si="31"/>
        <v>1.082354414875849</v>
      </c>
      <c r="R208" s="197">
        <f t="shared" si="42"/>
        <v>2.7845336390252971E-2</v>
      </c>
      <c r="S208" s="198">
        <f t="shared" si="38"/>
        <v>2.633639220006305E-2</v>
      </c>
      <c r="T208" s="147"/>
    </row>
    <row r="209" spans="1:20" x14ac:dyDescent="0.25">
      <c r="A209" s="75">
        <v>44100</v>
      </c>
      <c r="B209" s="4">
        <v>11249</v>
      </c>
      <c r="C209" s="7">
        <f t="shared" si="44"/>
        <v>702484</v>
      </c>
      <c r="D209" s="4">
        <v>337</v>
      </c>
      <c r="E209" s="7">
        <f t="shared" si="43"/>
        <v>15542</v>
      </c>
      <c r="F209" s="208">
        <v>556489</v>
      </c>
      <c r="G209" s="4">
        <v>3633</v>
      </c>
      <c r="H209" s="4">
        <v>22101</v>
      </c>
      <c r="I209" s="4">
        <f t="shared" si="40"/>
        <v>1888190</v>
      </c>
      <c r="J209" s="7">
        <v>1537</v>
      </c>
      <c r="K209" s="7">
        <v>1014163</v>
      </c>
      <c r="L209" s="43">
        <f t="shared" si="39"/>
        <v>1015700</v>
      </c>
      <c r="M209" s="201">
        <v>6835</v>
      </c>
      <c r="N209" s="201">
        <v>146416</v>
      </c>
      <c r="O209" s="201">
        <v>464913</v>
      </c>
      <c r="P209" s="172">
        <f t="shared" si="41"/>
        <v>84320</v>
      </c>
      <c r="Q209" s="196">
        <f t="shared" si="31"/>
        <v>1.0740901392159294</v>
      </c>
      <c r="R209" s="197">
        <f t="shared" si="42"/>
        <v>2.7849110407579741E-2</v>
      </c>
      <c r="S209" s="198">
        <f t="shared" si="38"/>
        <v>2.6386559187249158E-2</v>
      </c>
      <c r="T209" s="147"/>
    </row>
    <row r="210" spans="1:20" x14ac:dyDescent="0.25">
      <c r="A210" s="75">
        <v>44101</v>
      </c>
      <c r="B210" s="4">
        <v>8841</v>
      </c>
      <c r="C210" s="7">
        <f t="shared" si="44"/>
        <v>711325</v>
      </c>
      <c r="D210" s="4">
        <v>206</v>
      </c>
      <c r="E210" s="7">
        <f t="shared" si="43"/>
        <v>15748</v>
      </c>
      <c r="F210" s="208">
        <v>565935</v>
      </c>
      <c r="G210" s="4">
        <v>3604</v>
      </c>
      <c r="H210" s="4">
        <v>15171</v>
      </c>
      <c r="I210" s="4">
        <f t="shared" si="40"/>
        <v>1903361</v>
      </c>
      <c r="J210" s="7">
        <v>1567</v>
      </c>
      <c r="K210" s="7">
        <v>1021244</v>
      </c>
      <c r="L210" s="43">
        <f t="shared" si="39"/>
        <v>1022811</v>
      </c>
      <c r="M210" s="201">
        <v>6874</v>
      </c>
      <c r="N210" s="201">
        <v>147538</v>
      </c>
      <c r="O210" s="201">
        <v>469799</v>
      </c>
      <c r="P210" s="172">
        <f t="shared" si="41"/>
        <v>87114</v>
      </c>
      <c r="Q210" s="196">
        <f t="shared" si="31"/>
        <v>1.0589826729476384</v>
      </c>
      <c r="R210" s="197">
        <f t="shared" si="42"/>
        <v>2.779963283503803E-2</v>
      </c>
      <c r="S210" s="198">
        <f t="shared" si="38"/>
        <v>2.6171945761517535E-2</v>
      </c>
      <c r="T210" s="147"/>
    </row>
    <row r="211" spans="1:20" x14ac:dyDescent="0.25">
      <c r="A211" s="75">
        <v>44102</v>
      </c>
      <c r="B211" s="4">
        <v>11807</v>
      </c>
      <c r="C211" s="7">
        <f t="shared" si="44"/>
        <v>723132</v>
      </c>
      <c r="D211" s="4">
        <v>365</v>
      </c>
      <c r="E211" s="7">
        <f t="shared" si="43"/>
        <v>16113</v>
      </c>
      <c r="F211" s="208">
        <v>576715</v>
      </c>
      <c r="G211" s="4">
        <v>3678</v>
      </c>
      <c r="H211" s="4">
        <v>21356</v>
      </c>
      <c r="I211" s="4">
        <f t="shared" si="40"/>
        <v>1924717</v>
      </c>
      <c r="J211" s="7">
        <v>1611</v>
      </c>
      <c r="K211" s="7">
        <v>1031143</v>
      </c>
      <c r="L211" s="43">
        <f t="shared" si="39"/>
        <v>1032754</v>
      </c>
      <c r="M211" s="201">
        <v>6984</v>
      </c>
      <c r="N211" s="201">
        <v>149538</v>
      </c>
      <c r="O211" s="201">
        <v>478119</v>
      </c>
      <c r="P211" s="172">
        <f t="shared" si="41"/>
        <v>88491</v>
      </c>
      <c r="Q211" s="196">
        <f t="shared" si="31"/>
        <v>1.0675305156691106</v>
      </c>
      <c r="R211" s="197">
        <f t="shared" si="42"/>
        <v>2.8226301571709234E-2</v>
      </c>
      <c r="S211" s="198">
        <f>E211/C201</f>
        <v>2.6257296409400676E-2</v>
      </c>
      <c r="T211" s="147"/>
    </row>
    <row r="212" spans="1:20" x14ac:dyDescent="0.25">
      <c r="A212" s="75">
        <v>44103</v>
      </c>
      <c r="B212" s="154">
        <v>13477</v>
      </c>
      <c r="C212" s="7">
        <f t="shared" si="44"/>
        <v>736609</v>
      </c>
      <c r="D212" s="4">
        <v>405</v>
      </c>
      <c r="E212" s="7">
        <f t="shared" si="43"/>
        <v>16518</v>
      </c>
      <c r="F212" s="208">
        <v>585857</v>
      </c>
      <c r="G212" s="4">
        <v>3768</v>
      </c>
      <c r="H212" s="4">
        <v>25072</v>
      </c>
      <c r="I212" s="4">
        <f t="shared" si="40"/>
        <v>1949789</v>
      </c>
      <c r="J212" s="7">
        <v>1774</v>
      </c>
      <c r="K212" s="66">
        <v>1043210</v>
      </c>
      <c r="L212" s="43">
        <f t="shared" si="39"/>
        <v>1044984</v>
      </c>
      <c r="M212" s="201">
        <v>7083</v>
      </c>
      <c r="N212" s="201">
        <v>151787</v>
      </c>
      <c r="O212" s="201">
        <v>487971</v>
      </c>
      <c r="P212" s="172">
        <f t="shared" si="41"/>
        <v>89768</v>
      </c>
      <c r="Q212" s="196">
        <f t="shared" si="31"/>
        <v>1.0682231269156734</v>
      </c>
      <c r="R212" s="197">
        <f t="shared" ref="R212:R220" si="45">G212/(C212-E212-F212)</f>
        <v>2.8070384552348882E-2</v>
      </c>
      <c r="S212" s="198">
        <f t="shared" ref="S212:S220" si="46">E212/C202</f>
        <v>2.6516452786330493E-2</v>
      </c>
    </row>
    <row r="213" spans="1:20" x14ac:dyDescent="0.25">
      <c r="A213" s="75">
        <v>44104</v>
      </c>
      <c r="B213" s="16">
        <v>14392</v>
      </c>
      <c r="C213" s="7">
        <f t="shared" si="44"/>
        <v>751001</v>
      </c>
      <c r="D213" s="4">
        <v>418</v>
      </c>
      <c r="E213" s="7">
        <f t="shared" si="43"/>
        <v>16936</v>
      </c>
      <c r="F213" s="208">
        <v>594645</v>
      </c>
      <c r="G213" s="4">
        <v>3792</v>
      </c>
      <c r="H213" s="4">
        <v>26524</v>
      </c>
      <c r="I213" s="4">
        <f t="shared" si="40"/>
        <v>1976313</v>
      </c>
      <c r="J213" s="155">
        <v>2013</v>
      </c>
      <c r="K213" s="9">
        <v>1055774</v>
      </c>
      <c r="L213" s="190">
        <f t="shared" si="39"/>
        <v>1057787</v>
      </c>
      <c r="M213" s="201">
        <v>7162</v>
      </c>
      <c r="N213" s="201">
        <v>153949</v>
      </c>
      <c r="O213" s="201">
        <v>498519</v>
      </c>
      <c r="P213" s="172">
        <f t="shared" si="41"/>
        <v>91371</v>
      </c>
      <c r="Q213" s="196">
        <f t="shared" si="31"/>
        <v>1.0810798184730379</v>
      </c>
      <c r="R213" s="197">
        <f t="shared" si="45"/>
        <v>2.7198393343853107E-2</v>
      </c>
      <c r="S213" s="198">
        <f t="shared" si="46"/>
        <v>2.682442010564412E-2</v>
      </c>
    </row>
    <row r="214" spans="1:20" x14ac:dyDescent="0.25">
      <c r="A214" s="75">
        <v>44105</v>
      </c>
      <c r="B214" s="4">
        <v>14001</v>
      </c>
      <c r="C214" s="7">
        <f t="shared" si="44"/>
        <v>765002</v>
      </c>
      <c r="D214" s="151">
        <v>3352</v>
      </c>
      <c r="E214" s="7">
        <f t="shared" si="43"/>
        <v>20288</v>
      </c>
      <c r="F214" s="208">
        <v>603140</v>
      </c>
      <c r="G214" s="174">
        <v>3799</v>
      </c>
      <c r="H214" s="4">
        <v>26662</v>
      </c>
      <c r="I214" s="4">
        <f t="shared" si="40"/>
        <v>2002975</v>
      </c>
      <c r="J214" s="155">
        <v>1482</v>
      </c>
      <c r="K214" s="9">
        <v>1068705</v>
      </c>
      <c r="L214" s="190">
        <f t="shared" ref="L214:L226" si="47">K214+J214</f>
        <v>1070187</v>
      </c>
      <c r="M214" s="201">
        <v>7226</v>
      </c>
      <c r="N214" s="201">
        <v>155848</v>
      </c>
      <c r="O214" s="201">
        <v>508945</v>
      </c>
      <c r="P214" s="172">
        <f t="shared" si="41"/>
        <v>92983</v>
      </c>
      <c r="Q214" s="196">
        <f t="shared" si="31"/>
        <v>1.0848686177457396</v>
      </c>
      <c r="R214" s="197">
        <f t="shared" si="45"/>
        <v>2.6834023196349612E-2</v>
      </c>
      <c r="S214" s="198">
        <f t="shared" si="46"/>
        <v>3.1692720578242184E-2</v>
      </c>
    </row>
    <row r="215" spans="1:20" x14ac:dyDescent="0.25">
      <c r="A215" s="75">
        <v>44106</v>
      </c>
      <c r="B215" s="152">
        <v>14687</v>
      </c>
      <c r="C215" s="7">
        <f t="shared" si="44"/>
        <v>779689</v>
      </c>
      <c r="D215" s="4">
        <v>309</v>
      </c>
      <c r="E215" s="7">
        <f t="shared" si="43"/>
        <v>20597</v>
      </c>
      <c r="F215" s="208">
        <v>614515</v>
      </c>
      <c r="G215" s="174">
        <v>3828</v>
      </c>
      <c r="H215" s="4">
        <v>27537</v>
      </c>
      <c r="I215" s="4">
        <f t="shared" si="40"/>
        <v>2030512</v>
      </c>
      <c r="J215" s="7">
        <v>1492</v>
      </c>
      <c r="K215" s="9">
        <v>1082729</v>
      </c>
      <c r="L215" s="43">
        <f t="shared" si="47"/>
        <v>1084221</v>
      </c>
      <c r="M215" s="201">
        <v>7323</v>
      </c>
      <c r="N215" s="201">
        <v>158001</v>
      </c>
      <c r="O215" s="201">
        <v>520163</v>
      </c>
      <c r="P215" s="172">
        <f t="shared" si="41"/>
        <v>94202</v>
      </c>
      <c r="Q215" s="196">
        <f t="shared" si="31"/>
        <v>1.0939213050811722</v>
      </c>
      <c r="R215" s="197">
        <f t="shared" si="45"/>
        <v>2.6477240501601221E-2</v>
      </c>
      <c r="S215" s="62">
        <f t="shared" ref="S215:S232" si="48">E215/C195</f>
        <v>3.7690239916849805E-2</v>
      </c>
    </row>
    <row r="216" spans="1:20" x14ac:dyDescent="0.25">
      <c r="A216" s="87">
        <v>44107</v>
      </c>
      <c r="B216" s="47">
        <v>11129</v>
      </c>
      <c r="C216" s="66">
        <f t="shared" si="44"/>
        <v>790818</v>
      </c>
      <c r="D216" s="47">
        <v>195</v>
      </c>
      <c r="E216" s="66">
        <f t="shared" si="43"/>
        <v>20792</v>
      </c>
      <c r="F216" s="208">
        <v>626114</v>
      </c>
      <c r="G216" s="174">
        <v>3820</v>
      </c>
      <c r="H216" s="47">
        <v>20525</v>
      </c>
      <c r="I216" s="47">
        <f t="shared" si="40"/>
        <v>2051037</v>
      </c>
      <c r="J216" s="66">
        <v>1499</v>
      </c>
      <c r="K216" s="66">
        <v>1095695</v>
      </c>
      <c r="L216" s="191">
        <f t="shared" si="47"/>
        <v>1097194</v>
      </c>
      <c r="M216" s="201">
        <v>7387</v>
      </c>
      <c r="N216" s="201">
        <v>159347</v>
      </c>
      <c r="O216" s="201">
        <v>527803</v>
      </c>
      <c r="P216" s="172">
        <f t="shared" si="41"/>
        <v>96281</v>
      </c>
      <c r="Q216" s="196">
        <f t="shared" si="31"/>
        <v>1.1108729024403154</v>
      </c>
      <c r="R216" s="197">
        <f t="shared" si="45"/>
        <v>2.6543999110567568E-2</v>
      </c>
      <c r="S216" s="62">
        <f t="shared" si="48"/>
        <v>3.7426850056791895E-2</v>
      </c>
    </row>
    <row r="217" spans="1:20" x14ac:dyDescent="0.25">
      <c r="A217" s="75">
        <v>44108</v>
      </c>
      <c r="B217" s="4">
        <v>7668</v>
      </c>
      <c r="C217" s="7">
        <f t="shared" si="44"/>
        <v>798486</v>
      </c>
      <c r="D217" s="4">
        <v>222</v>
      </c>
      <c r="E217" s="7">
        <f t="shared" si="43"/>
        <v>21014</v>
      </c>
      <c r="F217" s="208">
        <v>636672</v>
      </c>
      <c r="G217" s="174">
        <v>3950</v>
      </c>
      <c r="H217" s="4">
        <v>13213</v>
      </c>
      <c r="I217" s="4">
        <f t="shared" si="40"/>
        <v>2064250</v>
      </c>
      <c r="J217" s="7">
        <v>1504</v>
      </c>
      <c r="K217" s="7">
        <v>1103068</v>
      </c>
      <c r="L217" s="43">
        <f t="shared" si="47"/>
        <v>1104572</v>
      </c>
      <c r="M217" s="201">
        <v>7425</v>
      </c>
      <c r="N217" s="201">
        <v>160401</v>
      </c>
      <c r="O217" s="201">
        <v>533573</v>
      </c>
      <c r="P217" s="172">
        <f t="shared" si="41"/>
        <v>97087</v>
      </c>
      <c r="Q217" s="196">
        <f t="shared" si="31"/>
        <v>1.0953510778447038</v>
      </c>
      <c r="R217" s="197">
        <f t="shared" si="45"/>
        <v>2.8053977272727272E-2</v>
      </c>
      <c r="S217" s="62">
        <f t="shared" si="48"/>
        <v>3.7163584144197674E-2</v>
      </c>
    </row>
    <row r="218" spans="1:20" x14ac:dyDescent="0.25">
      <c r="A218" s="75">
        <v>44109</v>
      </c>
      <c r="B218" s="165">
        <v>11242</v>
      </c>
      <c r="C218" s="7">
        <f t="shared" si="44"/>
        <v>809728</v>
      </c>
      <c r="D218" s="4">
        <v>451</v>
      </c>
      <c r="E218" s="7">
        <f t="shared" si="43"/>
        <v>21465</v>
      </c>
      <c r="F218" s="208">
        <v>649017</v>
      </c>
      <c r="G218" s="174">
        <v>3978</v>
      </c>
      <c r="H218" s="4">
        <v>20263</v>
      </c>
      <c r="I218" s="4">
        <f t="shared" si="40"/>
        <v>2084513</v>
      </c>
      <c r="J218" s="7">
        <v>1508</v>
      </c>
      <c r="K218" s="7">
        <v>1113469</v>
      </c>
      <c r="L218" s="43">
        <f t="shared" si="47"/>
        <v>1114977</v>
      </c>
      <c r="M218" s="201">
        <v>7503</v>
      </c>
      <c r="N218" s="201">
        <v>162682</v>
      </c>
      <c r="O218" s="201">
        <v>544916</v>
      </c>
      <c r="P218" s="172">
        <f t="shared" si="41"/>
        <v>94627</v>
      </c>
      <c r="Q218" s="196">
        <f t="shared" si="31"/>
        <v>1.1146378335743394</v>
      </c>
      <c r="R218" s="197">
        <f t="shared" si="45"/>
        <v>2.856814558407423E-2</v>
      </c>
      <c r="S218" s="62">
        <f t="shared" si="48"/>
        <v>3.7179260675722019E-2</v>
      </c>
    </row>
    <row r="219" spans="1:20" x14ac:dyDescent="0.25">
      <c r="A219" s="75">
        <v>44110</v>
      </c>
      <c r="B219" s="165">
        <v>14740</v>
      </c>
      <c r="C219" s="7">
        <f t="shared" si="44"/>
        <v>824468</v>
      </c>
      <c r="D219" s="4">
        <v>359</v>
      </c>
      <c r="E219" s="7">
        <f t="shared" si="43"/>
        <v>21824</v>
      </c>
      <c r="F219" s="208">
        <v>660272</v>
      </c>
      <c r="G219" s="174">
        <v>4007</v>
      </c>
      <c r="H219" s="4">
        <v>26481</v>
      </c>
      <c r="I219" s="4">
        <f t="shared" si="40"/>
        <v>2110994</v>
      </c>
      <c r="J219" s="7">
        <v>1528</v>
      </c>
      <c r="K219" s="7">
        <v>1127417</v>
      </c>
      <c r="L219" s="43">
        <f t="shared" si="47"/>
        <v>1128945</v>
      </c>
      <c r="M219" s="201">
        <v>7581</v>
      </c>
      <c r="N219" s="201">
        <v>165737</v>
      </c>
      <c r="O219" s="201">
        <v>556132</v>
      </c>
      <c r="P219" s="172">
        <f t="shared" si="41"/>
        <v>95018</v>
      </c>
      <c r="Q219" s="196">
        <f t="shared" si="31"/>
        <v>1.1324700933350862</v>
      </c>
      <c r="R219" s="197">
        <f t="shared" si="45"/>
        <v>2.8144578990250892E-2</v>
      </c>
      <c r="S219" s="62">
        <f t="shared" si="48"/>
        <v>3.7051876702002676E-2</v>
      </c>
    </row>
    <row r="220" spans="1:20" x14ac:dyDescent="0.25">
      <c r="A220" s="75">
        <v>44111</v>
      </c>
      <c r="B220" s="165">
        <v>16447</v>
      </c>
      <c r="C220" s="7">
        <f t="shared" si="44"/>
        <v>840915</v>
      </c>
      <c r="D220" s="4">
        <v>401</v>
      </c>
      <c r="E220" s="7">
        <f t="shared" si="43"/>
        <v>22225</v>
      </c>
      <c r="F220" s="208">
        <v>670725</v>
      </c>
      <c r="G220" s="174">
        <v>3997</v>
      </c>
      <c r="H220" s="166">
        <v>29441</v>
      </c>
      <c r="I220" s="4">
        <f t="shared" si="40"/>
        <v>2140435</v>
      </c>
      <c r="J220" s="7">
        <v>1542</v>
      </c>
      <c r="K220" s="7">
        <v>1142661</v>
      </c>
      <c r="L220" s="43">
        <f t="shared" si="47"/>
        <v>1144203</v>
      </c>
      <c r="M220" s="201">
        <v>7669</v>
      </c>
      <c r="N220" s="201">
        <v>168593</v>
      </c>
      <c r="O220" s="201">
        <v>568246</v>
      </c>
      <c r="P220" s="172">
        <f t="shared" si="41"/>
        <v>96407</v>
      </c>
      <c r="Q220" s="196">
        <f t="shared" si="31"/>
        <v>1.1548135811050058</v>
      </c>
      <c r="R220" s="197">
        <f t="shared" si="45"/>
        <v>2.7013145000506878E-2</v>
      </c>
      <c r="S220" s="62">
        <f t="shared" si="48"/>
        <v>3.6936213776335228E-2</v>
      </c>
    </row>
    <row r="221" spans="1:20" x14ac:dyDescent="0.25">
      <c r="A221" s="75">
        <v>44112</v>
      </c>
      <c r="B221" s="4">
        <v>15454</v>
      </c>
      <c r="C221" s="16">
        <f t="shared" si="44"/>
        <v>856369</v>
      </c>
      <c r="D221" s="4">
        <v>485</v>
      </c>
      <c r="E221" s="7">
        <f t="shared" si="43"/>
        <v>22710</v>
      </c>
      <c r="F221" s="208">
        <v>684844</v>
      </c>
      <c r="G221" s="174">
        <v>4043</v>
      </c>
      <c r="H221" s="4">
        <v>25841</v>
      </c>
      <c r="I221" s="4">
        <f t="shared" si="40"/>
        <v>2166276</v>
      </c>
      <c r="J221" s="7">
        <v>1544</v>
      </c>
      <c r="K221" s="7">
        <v>1155668</v>
      </c>
      <c r="L221" s="43">
        <f t="shared" si="47"/>
        <v>1157212</v>
      </c>
      <c r="M221" s="201">
        <v>7761</v>
      </c>
      <c r="N221" s="201">
        <v>171322</v>
      </c>
      <c r="O221" s="201">
        <v>578517</v>
      </c>
      <c r="P221" s="172">
        <f t="shared" si="41"/>
        <v>98769</v>
      </c>
      <c r="Q221" s="196">
        <f t="shared" ref="Q221:Q227" si="49">AVERAGE(B208:B221)/AVERAGE(B194:B207)</f>
        <v>1.1560025443310746</v>
      </c>
      <c r="R221" s="197">
        <f t="shared" ref="R221:R232" si="50">G221/(C221-E221-F221)</f>
        <v>2.7167960219063939E-2</v>
      </c>
      <c r="S221" s="62">
        <f t="shared" si="48"/>
        <v>3.7007584028889054E-2</v>
      </c>
    </row>
    <row r="222" spans="1:20" x14ac:dyDescent="0.25">
      <c r="A222" s="168">
        <v>44113</v>
      </c>
      <c r="B222" s="169">
        <v>15099</v>
      </c>
      <c r="C222" s="16">
        <f t="shared" si="44"/>
        <v>871468</v>
      </c>
      <c r="D222" s="170">
        <v>514</v>
      </c>
      <c r="E222" s="66">
        <f t="shared" si="43"/>
        <v>23224</v>
      </c>
      <c r="F222" s="208">
        <v>697141</v>
      </c>
      <c r="G222" s="174">
        <v>4092</v>
      </c>
      <c r="H222" s="47">
        <v>25174</v>
      </c>
      <c r="I222" s="47">
        <f t="shared" si="40"/>
        <v>2191450</v>
      </c>
      <c r="J222" s="66">
        <v>1564</v>
      </c>
      <c r="K222" s="66">
        <v>1172099</v>
      </c>
      <c r="L222" s="191">
        <f t="shared" si="47"/>
        <v>1173663</v>
      </c>
      <c r="M222" s="201">
        <v>7817</v>
      </c>
      <c r="N222" s="201">
        <v>174267</v>
      </c>
      <c r="O222" s="201">
        <v>588788</v>
      </c>
      <c r="P222" s="172">
        <f t="shared" si="41"/>
        <v>100596</v>
      </c>
      <c r="Q222" s="196">
        <f t="shared" si="49"/>
        <v>1.158831093679676</v>
      </c>
      <c r="R222" s="197">
        <f t="shared" si="50"/>
        <v>2.7080865369979418E-2</v>
      </c>
      <c r="S222" s="62">
        <f t="shared" si="48"/>
        <v>3.7281638183178312E-2</v>
      </c>
    </row>
    <row r="223" spans="1:20" x14ac:dyDescent="0.25">
      <c r="A223" s="171">
        <v>44114</v>
      </c>
      <c r="B223" s="172">
        <v>12414</v>
      </c>
      <c r="C223" s="16">
        <f t="shared" si="44"/>
        <v>883882</v>
      </c>
      <c r="D223" s="172">
        <v>357</v>
      </c>
      <c r="E223" s="173">
        <f t="shared" si="43"/>
        <v>23581</v>
      </c>
      <c r="F223" s="208">
        <v>709464</v>
      </c>
      <c r="G223" s="174">
        <v>4200</v>
      </c>
      <c r="H223" s="172">
        <v>19871</v>
      </c>
      <c r="I223" s="172">
        <f t="shared" si="40"/>
        <v>2211321</v>
      </c>
      <c r="J223" s="173">
        <v>1566</v>
      </c>
      <c r="K223" s="173">
        <v>1182752</v>
      </c>
      <c r="L223" s="192">
        <f t="shared" si="47"/>
        <v>1184318</v>
      </c>
      <c r="M223" s="201">
        <v>7886</v>
      </c>
      <c r="N223" s="201">
        <v>176230</v>
      </c>
      <c r="O223" s="201">
        <v>594738</v>
      </c>
      <c r="P223" s="172">
        <f t="shared" si="41"/>
        <v>105028</v>
      </c>
      <c r="Q223" s="196">
        <f t="shared" si="49"/>
        <v>1.1627853310513259</v>
      </c>
      <c r="R223" s="197">
        <f t="shared" si="50"/>
        <v>2.7844626981443545E-2</v>
      </c>
      <c r="S223" s="62">
        <f t="shared" si="48"/>
        <v>3.7349235386820619E-2</v>
      </c>
    </row>
    <row r="224" spans="1:20" x14ac:dyDescent="0.25">
      <c r="A224" s="205">
        <v>44115</v>
      </c>
      <c r="B224" s="206">
        <v>10324</v>
      </c>
      <c r="C224" s="215">
        <f t="shared" si="44"/>
        <v>894206</v>
      </c>
      <c r="D224" s="206">
        <v>287</v>
      </c>
      <c r="E224" s="207">
        <f t="shared" si="43"/>
        <v>23868</v>
      </c>
      <c r="F224" s="208">
        <v>721380</v>
      </c>
      <c r="G224" s="209">
        <v>4237</v>
      </c>
      <c r="H224" s="206">
        <v>14237</v>
      </c>
      <c r="I224" s="215">
        <v>2225558</v>
      </c>
      <c r="J224" s="207">
        <v>1567</v>
      </c>
      <c r="K224" s="207">
        <v>1189378</v>
      </c>
      <c r="L224" s="216">
        <f t="shared" si="47"/>
        <v>1190945</v>
      </c>
      <c r="M224" s="211">
        <v>7932</v>
      </c>
      <c r="N224" s="211">
        <v>177557</v>
      </c>
      <c r="O224" s="211">
        <v>599352</v>
      </c>
      <c r="P224" s="206">
        <f t="shared" si="41"/>
        <v>109365</v>
      </c>
      <c r="Q224" s="212">
        <f t="shared" si="49"/>
        <v>1.1739094153593344</v>
      </c>
      <c r="R224" s="213">
        <f t="shared" si="50"/>
        <v>2.8444259455685496E-2</v>
      </c>
      <c r="S224" s="158">
        <f t="shared" si="48"/>
        <v>3.7285186058827115E-2</v>
      </c>
    </row>
    <row r="225" spans="1:19" x14ac:dyDescent="0.25">
      <c r="A225" s="160">
        <v>44116</v>
      </c>
      <c r="B225" s="4">
        <v>9524</v>
      </c>
      <c r="C225" s="16">
        <f t="shared" si="44"/>
        <v>903730</v>
      </c>
      <c r="D225" s="4">
        <v>318</v>
      </c>
      <c r="E225" s="7">
        <f t="shared" si="43"/>
        <v>24186</v>
      </c>
      <c r="F225" s="214">
        <v>732582</v>
      </c>
      <c r="G225" s="16">
        <v>4287</v>
      </c>
      <c r="H225" s="4">
        <v>13956</v>
      </c>
      <c r="I225" s="16">
        <f>I224+H225</f>
        <v>2239514</v>
      </c>
      <c r="J225" s="7">
        <v>1567</v>
      </c>
      <c r="K225" s="7">
        <v>1196534</v>
      </c>
      <c r="L225" s="12">
        <f t="shared" si="47"/>
        <v>1198101</v>
      </c>
      <c r="M225" s="9">
        <v>7963</v>
      </c>
      <c r="N225" s="9">
        <v>179298</v>
      </c>
      <c r="O225" s="9">
        <v>608522</v>
      </c>
      <c r="P225" s="4">
        <f t="shared" si="41"/>
        <v>107947</v>
      </c>
      <c r="Q225" s="1">
        <f t="shared" si="49"/>
        <v>1.1453014218129702</v>
      </c>
      <c r="R225" s="72">
        <f t="shared" si="50"/>
        <v>2.9170806058709055E-2</v>
      </c>
      <c r="S225" s="62">
        <f t="shared" si="48"/>
        <v>3.7085195055307323E-2</v>
      </c>
    </row>
    <row r="226" spans="1:19" x14ac:dyDescent="0.25">
      <c r="A226" s="160">
        <v>44117</v>
      </c>
      <c r="B226" s="4">
        <v>13305</v>
      </c>
      <c r="C226" s="16">
        <f t="shared" si="44"/>
        <v>917035</v>
      </c>
      <c r="D226" s="4">
        <v>385</v>
      </c>
      <c r="E226" s="7">
        <f t="shared" si="43"/>
        <v>24571</v>
      </c>
      <c r="F226" s="214">
        <v>742235</v>
      </c>
      <c r="G226" s="16">
        <v>4294</v>
      </c>
      <c r="H226" s="16">
        <v>20544</v>
      </c>
      <c r="I226" s="16">
        <f>I225+H226</f>
        <v>2260058</v>
      </c>
      <c r="J226" s="7">
        <v>1574</v>
      </c>
      <c r="K226" s="7">
        <v>1207475</v>
      </c>
      <c r="L226" s="7">
        <f t="shared" ref="L226:L229" si="51">J226+K226</f>
        <v>1209049</v>
      </c>
      <c r="M226" s="9">
        <v>8033</v>
      </c>
      <c r="N226" s="9">
        <v>182045</v>
      </c>
      <c r="O226" s="9">
        <v>619199</v>
      </c>
      <c r="P226" s="4">
        <f t="shared" si="41"/>
        <v>107758</v>
      </c>
      <c r="Q226" s="1">
        <f t="shared" si="49"/>
        <v>1.1328239290266275</v>
      </c>
      <c r="R226" s="72">
        <f t="shared" si="50"/>
        <v>2.8583029907674282E-2</v>
      </c>
      <c r="S226" s="62">
        <f t="shared" si="48"/>
        <v>3.6960043562039052E-2</v>
      </c>
    </row>
    <row r="227" spans="1:19" x14ac:dyDescent="0.25">
      <c r="A227" s="160">
        <v>44118</v>
      </c>
      <c r="B227" s="4">
        <v>14932</v>
      </c>
      <c r="C227" s="16">
        <f t="shared" si="44"/>
        <v>931967</v>
      </c>
      <c r="D227" s="4">
        <v>350</v>
      </c>
      <c r="E227" s="7">
        <f t="shared" si="43"/>
        <v>24921</v>
      </c>
      <c r="F227" s="214">
        <v>751146</v>
      </c>
      <c r="G227" s="16">
        <v>4316</v>
      </c>
      <c r="H227" s="4">
        <v>23519</v>
      </c>
      <c r="I227" s="16">
        <f>I226+H227</f>
        <v>2283577</v>
      </c>
      <c r="J227" s="7">
        <v>1574</v>
      </c>
      <c r="K227" s="7">
        <v>1219715</v>
      </c>
      <c r="L227" s="7">
        <f t="shared" si="51"/>
        <v>1221289</v>
      </c>
      <c r="M227" s="9">
        <v>8098</v>
      </c>
      <c r="N227" s="9">
        <v>184890</v>
      </c>
      <c r="O227" s="9">
        <v>629734</v>
      </c>
      <c r="P227" s="4">
        <f t="shared" si="41"/>
        <v>109245</v>
      </c>
      <c r="Q227" s="1">
        <f t="shared" si="49"/>
        <v>1.1171499299335139</v>
      </c>
      <c r="R227" s="72">
        <f t="shared" si="50"/>
        <v>2.7684413085311096E-2</v>
      </c>
      <c r="S227" s="62">
        <f t="shared" si="48"/>
        <v>3.6742222078063769E-2</v>
      </c>
    </row>
    <row r="228" spans="1:19" x14ac:dyDescent="0.25">
      <c r="A228" s="160">
        <v>44119</v>
      </c>
      <c r="B228" s="151">
        <v>17096</v>
      </c>
      <c r="C228" s="16">
        <f t="shared" si="44"/>
        <v>949063</v>
      </c>
      <c r="D228" s="4">
        <v>421</v>
      </c>
      <c r="E228" s="7">
        <f t="shared" si="43"/>
        <v>25342</v>
      </c>
      <c r="F228" s="214">
        <v>764859</v>
      </c>
      <c r="G228" s="16">
        <v>4278</v>
      </c>
      <c r="H228" s="4">
        <v>27662</v>
      </c>
      <c r="I228" s="16">
        <f>I227+H228</f>
        <v>2311239</v>
      </c>
      <c r="J228" s="7">
        <v>1575</v>
      </c>
      <c r="K228" s="7">
        <v>1234321</v>
      </c>
      <c r="L228" s="7">
        <f t="shared" si="51"/>
        <v>1235896</v>
      </c>
      <c r="M228" s="9">
        <v>8172</v>
      </c>
      <c r="N228" s="9">
        <v>187747</v>
      </c>
      <c r="O228" s="9">
        <v>642465</v>
      </c>
      <c r="P228" s="4">
        <f t="shared" si="41"/>
        <v>110679</v>
      </c>
      <c r="Q228" s="1">
        <f t="shared" ref="Q228:Q232" si="52">AVERAGE(B215:B228)/AVERAGE(B201:B214)</f>
        <v>1.1272100386431421</v>
      </c>
      <c r="R228" s="72">
        <f t="shared" ref="R228:R232" si="53">G228/(C228-E228-F228)</f>
        <v>2.692903274540167E-2</v>
      </c>
      <c r="S228" s="62">
        <f t="shared" si="48"/>
        <v>3.6661916714286751E-2</v>
      </c>
    </row>
    <row r="229" spans="1:19" x14ac:dyDescent="0.25">
      <c r="A229" s="160">
        <v>44120</v>
      </c>
      <c r="B229" s="16">
        <v>16546</v>
      </c>
      <c r="C229" s="16">
        <f t="shared" si="44"/>
        <v>965609</v>
      </c>
      <c r="D229" s="4">
        <v>379</v>
      </c>
      <c r="E229" s="7">
        <f t="shared" si="43"/>
        <v>25721</v>
      </c>
      <c r="F229" s="214">
        <v>778501</v>
      </c>
      <c r="G229" s="16">
        <v>4346</v>
      </c>
      <c r="H229" s="4">
        <v>27412</v>
      </c>
      <c r="I229" s="16">
        <f>I228+H229</f>
        <v>2338651</v>
      </c>
      <c r="J229" s="7">
        <v>1597</v>
      </c>
      <c r="K229" s="7">
        <v>1248101</v>
      </c>
      <c r="L229" s="7">
        <f t="shared" si="51"/>
        <v>1249698</v>
      </c>
      <c r="M229" s="9">
        <v>8249</v>
      </c>
      <c r="N229" s="9">
        <v>190484</v>
      </c>
      <c r="O229" s="9">
        <v>653179</v>
      </c>
      <c r="P229" s="4">
        <f t="shared" si="41"/>
        <v>113697</v>
      </c>
      <c r="Q229" s="1">
        <f t="shared" si="52"/>
        <v>1.1197908824255711</v>
      </c>
      <c r="R229" s="72">
        <f t="shared" si="53"/>
        <v>2.6929058722201912E-2</v>
      </c>
      <c r="S229" s="62">
        <f t="shared" si="48"/>
        <v>3.6614357052972023E-2</v>
      </c>
    </row>
    <row r="230" spans="1:19" x14ac:dyDescent="0.25">
      <c r="A230" s="160">
        <v>44121</v>
      </c>
      <c r="B230" s="16">
        <v>13510</v>
      </c>
      <c r="C230" s="16">
        <f t="shared" si="44"/>
        <v>979119</v>
      </c>
      <c r="D230" s="4">
        <v>383</v>
      </c>
      <c r="E230" s="7">
        <f t="shared" si="43"/>
        <v>26104</v>
      </c>
      <c r="F230" s="214">
        <v>791174</v>
      </c>
      <c r="G230" s="16">
        <v>4386</v>
      </c>
      <c r="H230" s="4">
        <v>20955</v>
      </c>
      <c r="I230" s="16">
        <f>I229+H230</f>
        <v>2359606</v>
      </c>
      <c r="J230" s="7">
        <v>1611</v>
      </c>
      <c r="K230" s="7">
        <v>1260920</v>
      </c>
      <c r="L230" s="7">
        <f>J230+K230</f>
        <v>1262531</v>
      </c>
      <c r="M230" s="9">
        <v>8311</v>
      </c>
      <c r="N230" s="9">
        <v>192192</v>
      </c>
      <c r="O230" s="9">
        <v>661955</v>
      </c>
      <c r="P230" s="4">
        <f t="shared" si="41"/>
        <v>116661</v>
      </c>
      <c r="Q230" s="1">
        <f t="shared" si="52"/>
        <v>1.1216137332920351</v>
      </c>
      <c r="R230" s="72">
        <f t="shared" si="53"/>
        <v>2.7100672882644075E-2</v>
      </c>
      <c r="S230" s="62">
        <f t="shared" si="48"/>
        <v>3.6697712016307595E-2</v>
      </c>
    </row>
    <row r="231" spans="1:19" x14ac:dyDescent="0.25">
      <c r="A231" s="160">
        <v>44122</v>
      </c>
      <c r="B231" s="16">
        <v>10561</v>
      </c>
      <c r="C231" s="16">
        <f>C230+B231</f>
        <v>989680</v>
      </c>
      <c r="D231" s="4">
        <v>161</v>
      </c>
      <c r="E231" s="7">
        <f>E230+D231</f>
        <v>26265</v>
      </c>
      <c r="F231" s="214">
        <v>803965</v>
      </c>
      <c r="G231" s="16">
        <v>4387</v>
      </c>
      <c r="H231" s="4">
        <v>13890</v>
      </c>
      <c r="I231" s="16">
        <f>I230+H231</f>
        <v>2373496</v>
      </c>
      <c r="J231" s="7">
        <v>1617</v>
      </c>
      <c r="K231" s="7">
        <v>1269203</v>
      </c>
      <c r="L231" s="4">
        <f>J231+K231</f>
        <v>1270820</v>
      </c>
      <c r="M231" s="9">
        <v>8370</v>
      </c>
      <c r="N231" s="9">
        <v>193297</v>
      </c>
      <c r="O231" s="9">
        <v>669231</v>
      </c>
      <c r="P231" s="4">
        <f t="shared" si="41"/>
        <v>118782</v>
      </c>
      <c r="Q231" s="1">
        <f t="shared" si="52"/>
        <v>1.1440453324238127</v>
      </c>
      <c r="R231" s="72">
        <f t="shared" si="53"/>
        <v>2.751332706177485E-2</v>
      </c>
      <c r="S231" s="62">
        <f t="shared" si="48"/>
        <v>3.6321169578998024E-2</v>
      </c>
    </row>
    <row r="232" spans="1:19" x14ac:dyDescent="0.25">
      <c r="A232" s="160">
        <v>44123</v>
      </c>
      <c r="B232" s="16">
        <v>12982</v>
      </c>
      <c r="C232" s="16">
        <f>C231+B232</f>
        <v>1002662</v>
      </c>
      <c r="D232" s="4">
        <v>448</v>
      </c>
      <c r="E232" s="7">
        <f>E231+D232</f>
        <v>26713</v>
      </c>
      <c r="F232" s="214">
        <v>816247</v>
      </c>
      <c r="G232" s="16">
        <v>4392</v>
      </c>
      <c r="H232" s="4">
        <v>28395</v>
      </c>
      <c r="I232" s="16">
        <v>2626406</v>
      </c>
      <c r="J232" s="7">
        <v>1656</v>
      </c>
      <c r="K232" s="7">
        <v>1281757</v>
      </c>
      <c r="L232" s="4">
        <v>1283413</v>
      </c>
      <c r="M232" s="4">
        <v>8406</v>
      </c>
      <c r="N232" s="4">
        <v>195959</v>
      </c>
      <c r="O232" s="4">
        <v>676839</v>
      </c>
      <c r="P232" s="4">
        <v>121458</v>
      </c>
      <c r="Q232" s="1">
        <f t="shared" si="52"/>
        <v>1.1377100028894747</v>
      </c>
      <c r="R232" s="72">
        <f t="shared" si="53"/>
        <v>2.7501221024157495E-2</v>
      </c>
      <c r="S232" s="62">
        <f t="shared" si="48"/>
        <v>3.6264829780792797E-2</v>
      </c>
    </row>
    <row r="233" spans="1:19" x14ac:dyDescent="0.25">
      <c r="A233" s="160">
        <v>44124</v>
      </c>
      <c r="B233" s="16">
        <v>16337</v>
      </c>
      <c r="C233" s="16">
        <f>C232+B233</f>
        <v>1018999</v>
      </c>
      <c r="D233" s="4">
        <v>383</v>
      </c>
      <c r="E233" s="7">
        <f>E232+D233</f>
        <v>27096</v>
      </c>
      <c r="F233" s="214">
        <v>829647</v>
      </c>
      <c r="G233" s="16">
        <v>4451</v>
      </c>
      <c r="H233" s="16">
        <v>37474</v>
      </c>
      <c r="I233" s="16">
        <v>2663880</v>
      </c>
      <c r="J233" s="7">
        <v>1707</v>
      </c>
      <c r="K233" s="7">
        <v>1298433</v>
      </c>
      <c r="L233" s="4">
        <v>1283413</v>
      </c>
      <c r="M233" s="4">
        <v>8482</v>
      </c>
      <c r="N233" s="4">
        <v>199382</v>
      </c>
      <c r="O233" s="4">
        <v>689632</v>
      </c>
      <c r="P233" s="16">
        <f>C233-M233-N233-O233</f>
        <v>121503</v>
      </c>
      <c r="Q233" s="1">
        <f t="shared" ref="Q233:Q234" si="54">AVERAGE(B220:B233)/AVERAGE(B206:B219)</f>
        <v>1.1290642738574761</v>
      </c>
      <c r="R233" s="72">
        <f t="shared" ref="R233:R234" si="55">G233/(C233-E233-F233)</f>
        <v>2.7431959372842915E-2</v>
      </c>
      <c r="S233" s="62">
        <f>E233/C213</f>
        <v>3.6079845432962138E-2</v>
      </c>
    </row>
    <row r="234" spans="1:19" x14ac:dyDescent="0.25">
      <c r="A234" s="160">
        <v>44125</v>
      </c>
      <c r="B234" s="228">
        <v>18326</v>
      </c>
      <c r="C234" s="16">
        <f>C233+B234</f>
        <v>1037325</v>
      </c>
      <c r="D234" s="4">
        <v>423</v>
      </c>
      <c r="E234" s="7">
        <f>E233+D234</f>
        <v>27519</v>
      </c>
      <c r="F234" s="214">
        <v>840520</v>
      </c>
      <c r="G234" s="16">
        <v>4573</v>
      </c>
      <c r="H234" s="16">
        <v>38340</v>
      </c>
      <c r="I234" s="16">
        <f>I233+H234</f>
        <v>2702220</v>
      </c>
      <c r="J234" s="7">
        <v>1753</v>
      </c>
      <c r="K234" s="7">
        <v>1314443</v>
      </c>
      <c r="L234" s="7">
        <f>J234+K234</f>
        <v>1316196</v>
      </c>
      <c r="M234" s="4">
        <v>8552</v>
      </c>
      <c r="N234" s="4">
        <v>202216</v>
      </c>
      <c r="O234" s="4">
        <v>702103</v>
      </c>
      <c r="P234" s="16">
        <f>C234-M234-N234-O234</f>
        <v>124454</v>
      </c>
      <c r="Q234" s="1">
        <f t="shared" si="54"/>
        <v>1.1152308705625837</v>
      </c>
      <c r="R234" s="72">
        <f t="shared" ref="R234:R235" si="56">G234/(C234-E234-F234)</f>
        <v>2.7013456517372966E-2</v>
      </c>
      <c r="S234" s="62">
        <f>E234/C214</f>
        <v>3.5972454973973923E-2</v>
      </c>
    </row>
    <row r="235" spans="1:19" x14ac:dyDescent="0.25">
      <c r="A235" s="160">
        <v>44126</v>
      </c>
      <c r="B235" s="16">
        <v>16325</v>
      </c>
      <c r="C235" s="16">
        <f>C234+B235</f>
        <v>1053650</v>
      </c>
      <c r="D235" s="4">
        <v>437</v>
      </c>
      <c r="E235" s="7">
        <f>E234+D235</f>
        <v>27956</v>
      </c>
      <c r="F235" s="214">
        <v>851854</v>
      </c>
      <c r="G235" s="16">
        <v>4611</v>
      </c>
      <c r="H235" s="4">
        <v>39196</v>
      </c>
      <c r="I235" s="16">
        <f>I234+H235</f>
        <v>2741416</v>
      </c>
      <c r="J235" s="7">
        <v>1832</v>
      </c>
      <c r="K235" s="7">
        <v>1332741</v>
      </c>
      <c r="L235" s="7">
        <f>K235+J235</f>
        <v>1334573</v>
      </c>
      <c r="M235" s="4">
        <v>8614</v>
      </c>
      <c r="N235" s="4">
        <v>205085</v>
      </c>
      <c r="O235" s="4">
        <v>714929</v>
      </c>
      <c r="P235" s="16">
        <f>C235-M235-N235-O235</f>
        <v>125022</v>
      </c>
      <c r="Q235" s="1">
        <f t="shared" ref="Q235:Q238" si="57">AVERAGE(B222:B235)/AVERAGE(B208:B221)</f>
        <v>1.1076792642459701</v>
      </c>
      <c r="R235" s="72">
        <f t="shared" ref="R235" si="58">G235/(C235-E235-F235)</f>
        <v>2.6524390243902438E-2</v>
      </c>
      <c r="S235" s="62">
        <f>E235/C215</f>
        <v>3.5855321801384912E-2</v>
      </c>
    </row>
    <row r="236" spans="1:19" x14ac:dyDescent="0.25">
      <c r="A236" s="160">
        <v>44127</v>
      </c>
      <c r="B236" s="16">
        <v>15718</v>
      </c>
      <c r="C236" s="16">
        <f>C235+B236</f>
        <v>1069368</v>
      </c>
      <c r="D236" s="4">
        <v>382</v>
      </c>
      <c r="E236" s="7">
        <f>E235+D236</f>
        <v>28338</v>
      </c>
      <c r="F236" s="214">
        <v>866695</v>
      </c>
      <c r="G236" s="16">
        <v>4696</v>
      </c>
      <c r="H236" s="16">
        <v>35671</v>
      </c>
      <c r="I236" s="16">
        <f>I235+H236</f>
        <v>2777087</v>
      </c>
      <c r="J236" s="7">
        <v>1839</v>
      </c>
      <c r="K236" s="7">
        <v>1348372</v>
      </c>
      <c r="L236" s="7">
        <f t="shared" ref="L236:L238" si="59">K236+J236</f>
        <v>1350211</v>
      </c>
      <c r="M236" s="4">
        <v>8671</v>
      </c>
      <c r="N236" s="9">
        <v>208116</v>
      </c>
      <c r="O236" s="9">
        <v>727467</v>
      </c>
      <c r="P236" s="16">
        <f t="shared" ref="P236:P238" si="60">C236-M236-N236-O236</f>
        <v>125114</v>
      </c>
      <c r="Q236" s="1">
        <f t="shared" si="57"/>
        <v>1.0980231145239774</v>
      </c>
      <c r="R236" s="72">
        <f t="shared" ref="R236:R239" si="61">G236/(C236-E236-F236)</f>
        <v>2.6936644965153297E-2</v>
      </c>
      <c r="S236" s="62">
        <f t="shared" ref="S236:S238" si="62">E236/C216</f>
        <v>3.5833782235609207E-2</v>
      </c>
    </row>
    <row r="237" spans="1:19" x14ac:dyDescent="0.25">
      <c r="A237" s="160">
        <v>44128</v>
      </c>
      <c r="B237" s="16">
        <v>11968</v>
      </c>
      <c r="C237" s="16">
        <f>C236+B237</f>
        <v>1081336</v>
      </c>
      <c r="D237" s="4">
        <v>274</v>
      </c>
      <c r="E237" s="7">
        <f>E236+D237</f>
        <v>28612</v>
      </c>
      <c r="F237" s="214">
        <v>881113</v>
      </c>
      <c r="G237" s="16">
        <v>4850</v>
      </c>
      <c r="H237" s="4">
        <v>27027</v>
      </c>
      <c r="I237" s="16">
        <f>I236+H237</f>
        <v>2804114</v>
      </c>
      <c r="J237" s="7">
        <v>1868</v>
      </c>
      <c r="K237" s="7">
        <v>1359984</v>
      </c>
      <c r="L237" s="7">
        <f t="shared" si="59"/>
        <v>1361852</v>
      </c>
      <c r="M237" s="4">
        <v>8708</v>
      </c>
      <c r="N237" s="9">
        <v>210053</v>
      </c>
      <c r="O237" s="9">
        <v>735763</v>
      </c>
      <c r="P237" s="16">
        <f t="shared" si="60"/>
        <v>126812</v>
      </c>
      <c r="Q237" s="1">
        <f t="shared" si="57"/>
        <v>1.0885125525088479</v>
      </c>
      <c r="R237" s="72">
        <f t="shared" si="61"/>
        <v>2.8261591622914615E-2</v>
      </c>
      <c r="S237" s="62">
        <f t="shared" si="62"/>
        <v>3.5832813599737501E-2</v>
      </c>
    </row>
    <row r="238" spans="1:19" x14ac:dyDescent="0.25">
      <c r="A238" s="160">
        <v>44129</v>
      </c>
      <c r="B238" s="16">
        <v>9253</v>
      </c>
      <c r="C238" s="16">
        <f>C237+B238</f>
        <v>1090589</v>
      </c>
      <c r="D238" s="4">
        <v>283</v>
      </c>
      <c r="E238" s="7">
        <f>E237+D238</f>
        <v>28895</v>
      </c>
      <c r="F238" s="214">
        <v>894819</v>
      </c>
      <c r="G238" s="16">
        <v>4863</v>
      </c>
      <c r="H238" s="4">
        <v>20303</v>
      </c>
      <c r="I238" s="16">
        <f>I237+H238</f>
        <v>2824417</v>
      </c>
      <c r="J238" s="7">
        <v>1904</v>
      </c>
      <c r="K238" s="7">
        <v>1367953</v>
      </c>
      <c r="L238" s="7">
        <f t="shared" si="59"/>
        <v>1369857</v>
      </c>
      <c r="M238" s="4">
        <v>8749</v>
      </c>
      <c r="N238" s="4">
        <v>211123</v>
      </c>
      <c r="O238" s="4">
        <v>741313</v>
      </c>
      <c r="P238" s="4">
        <f t="shared" si="60"/>
        <v>129404</v>
      </c>
      <c r="Q238" s="1">
        <f t="shared" si="57"/>
        <v>1.0738294300665461</v>
      </c>
      <c r="R238" s="72">
        <f t="shared" si="61"/>
        <v>2.9141573033707867E-2</v>
      </c>
      <c r="S238" s="62">
        <f t="shared" si="62"/>
        <v>3.5684822557698385E-2</v>
      </c>
    </row>
    <row r="239" spans="1:19" x14ac:dyDescent="0.25">
      <c r="A239" s="160">
        <v>44130</v>
      </c>
      <c r="B239" s="6">
        <v>11712</v>
      </c>
      <c r="C239" s="150">
        <f>C238+B239</f>
        <v>1102301</v>
      </c>
      <c r="D239" s="6">
        <v>406</v>
      </c>
      <c r="E239" s="36">
        <f>E238+D239</f>
        <v>29301</v>
      </c>
      <c r="F239" s="167">
        <v>909586</v>
      </c>
      <c r="G239" s="6">
        <v>5038</v>
      </c>
      <c r="H239" s="6">
        <v>26448</v>
      </c>
      <c r="I239" s="150">
        <f>I238+H239</f>
        <v>2850865</v>
      </c>
      <c r="R239" s="25">
        <f t="shared" si="61"/>
        <v>3.0829671876338626E-2</v>
      </c>
    </row>
  </sheetData>
  <autoFilter ref="A1:Q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5714"/>
  <sheetViews>
    <sheetView zoomScale="85" zoomScaleNormal="85" workbookViewId="0">
      <pane ySplit="1" topLeftCell="A5696" activePane="bottomLeft" state="frozen"/>
      <selection activeCell="D2374" sqref="A1:D2374"/>
      <selection pane="bottomLeft" activeCell="G5689" sqref="G5689:J5713"/>
    </sheetView>
  </sheetViews>
  <sheetFormatPr baseColWidth="10" defaultRowHeight="15" x14ac:dyDescent="0.25"/>
  <cols>
    <col min="1" max="1" width="21.140625" style="61" customWidth="1"/>
    <col min="2" max="2" width="13.85546875" style="4" customWidth="1"/>
    <col min="3" max="3" width="10.28515625" style="4" customWidth="1"/>
    <col min="4" max="4" width="11.42578125" style="29" customWidth="1"/>
    <col min="5" max="5" width="8" style="4" customWidth="1"/>
    <col min="6" max="6" width="11.7109375" style="135" customWidth="1"/>
    <col min="7" max="7" width="8.28515625" customWidth="1"/>
    <col min="8" max="8" width="8" customWidth="1"/>
  </cols>
  <sheetData>
    <row r="1" spans="1:6" x14ac:dyDescent="0.25">
      <c r="A1" s="86" t="s">
        <v>31</v>
      </c>
      <c r="B1" s="47" t="s">
        <v>32</v>
      </c>
      <c r="C1" s="47" t="s">
        <v>33</v>
      </c>
      <c r="D1" s="85" t="s">
        <v>34</v>
      </c>
      <c r="E1" s="84" t="s">
        <v>117</v>
      </c>
      <c r="F1" s="133" t="s">
        <v>141</v>
      </c>
    </row>
    <row r="2" spans="1:6" x14ac:dyDescent="0.25">
      <c r="A2" s="61" t="s">
        <v>22</v>
      </c>
      <c r="B2" s="26">
        <v>43893</v>
      </c>
      <c r="C2" s="4">
        <v>0</v>
      </c>
      <c r="D2" s="29">
        <v>0</v>
      </c>
      <c r="F2" s="79"/>
    </row>
    <row r="3" spans="1:6" x14ac:dyDescent="0.25">
      <c r="A3" s="5" t="s">
        <v>35</v>
      </c>
      <c r="B3" s="26">
        <v>43893</v>
      </c>
      <c r="C3" s="4">
        <v>0</v>
      </c>
      <c r="D3" s="29">
        <v>0</v>
      </c>
      <c r="F3" s="79"/>
    </row>
    <row r="4" spans="1:6" x14ac:dyDescent="0.25">
      <c r="A4" s="5" t="s">
        <v>21</v>
      </c>
      <c r="B4" s="26">
        <v>43893</v>
      </c>
      <c r="C4" s="4">
        <v>0</v>
      </c>
      <c r="D4" s="29">
        <v>0</v>
      </c>
      <c r="F4" s="79"/>
    </row>
    <row r="5" spans="1:6" x14ac:dyDescent="0.25">
      <c r="A5" s="5" t="s">
        <v>36</v>
      </c>
      <c r="B5" s="26">
        <v>43893</v>
      </c>
      <c r="C5" s="4">
        <v>0</v>
      </c>
      <c r="D5" s="29">
        <v>0</v>
      </c>
      <c r="F5" s="79"/>
    </row>
    <row r="6" spans="1:6" x14ac:dyDescent="0.25">
      <c r="A6" s="5" t="s">
        <v>20</v>
      </c>
      <c r="B6" s="26">
        <v>43893</v>
      </c>
      <c r="C6" s="4">
        <v>1</v>
      </c>
      <c r="D6" s="29">
        <v>1</v>
      </c>
      <c r="F6" s="79"/>
    </row>
    <row r="7" spans="1:6" x14ac:dyDescent="0.25">
      <c r="A7" s="5" t="s">
        <v>27</v>
      </c>
      <c r="B7" s="26">
        <v>43893</v>
      </c>
      <c r="C7" s="4">
        <v>0</v>
      </c>
      <c r="D7" s="29">
        <v>0</v>
      </c>
      <c r="F7" s="79"/>
    </row>
    <row r="8" spans="1:6" x14ac:dyDescent="0.25">
      <c r="A8" s="5" t="s">
        <v>37</v>
      </c>
      <c r="B8" s="26">
        <v>43893</v>
      </c>
      <c r="C8" s="4">
        <v>0</v>
      </c>
      <c r="D8" s="29">
        <v>0</v>
      </c>
      <c r="F8" s="79"/>
    </row>
    <row r="9" spans="1:6" x14ac:dyDescent="0.25">
      <c r="A9" s="5" t="s">
        <v>38</v>
      </c>
      <c r="B9" s="26">
        <v>43893</v>
      </c>
      <c r="C9" s="4">
        <v>0</v>
      </c>
      <c r="D9" s="29">
        <v>0</v>
      </c>
      <c r="F9" s="79"/>
    </row>
    <row r="10" spans="1:6" x14ac:dyDescent="0.25">
      <c r="A10" s="5" t="s">
        <v>48</v>
      </c>
      <c r="B10" s="26">
        <v>43893</v>
      </c>
      <c r="C10" s="4">
        <v>0</v>
      </c>
      <c r="D10" s="29">
        <v>0</v>
      </c>
      <c r="F10" s="79"/>
    </row>
    <row r="11" spans="1:6" x14ac:dyDescent="0.25">
      <c r="A11" s="5" t="s">
        <v>39</v>
      </c>
      <c r="B11" s="26">
        <v>43893</v>
      </c>
      <c r="C11" s="4">
        <v>0</v>
      </c>
      <c r="D11" s="29">
        <v>0</v>
      </c>
      <c r="F11" s="79"/>
    </row>
    <row r="12" spans="1:6" x14ac:dyDescent="0.25">
      <c r="A12" s="5" t="s">
        <v>40</v>
      </c>
      <c r="B12" s="26">
        <v>43893</v>
      </c>
      <c r="C12" s="4">
        <v>0</v>
      </c>
      <c r="D12" s="29">
        <v>0</v>
      </c>
      <c r="F12" s="79"/>
    </row>
    <row r="13" spans="1:6" x14ac:dyDescent="0.25">
      <c r="A13" s="5" t="s">
        <v>28</v>
      </c>
      <c r="B13" s="26">
        <v>43893</v>
      </c>
      <c r="C13" s="4">
        <v>0</v>
      </c>
      <c r="D13" s="29">
        <v>0</v>
      </c>
      <c r="F13" s="79"/>
    </row>
    <row r="14" spans="1:6" x14ac:dyDescent="0.25">
      <c r="A14" s="5" t="s">
        <v>24</v>
      </c>
      <c r="B14" s="26">
        <v>43893</v>
      </c>
      <c r="C14" s="4">
        <v>0</v>
      </c>
      <c r="D14" s="29">
        <v>0</v>
      </c>
      <c r="F14" s="79"/>
    </row>
    <row r="15" spans="1:6" x14ac:dyDescent="0.25">
      <c r="A15" s="5" t="s">
        <v>30</v>
      </c>
      <c r="B15" s="26">
        <v>43893</v>
      </c>
      <c r="C15" s="4">
        <v>0</v>
      </c>
      <c r="D15" s="29">
        <v>0</v>
      </c>
      <c r="F15" s="79"/>
    </row>
    <row r="16" spans="1:6" x14ac:dyDescent="0.25">
      <c r="A16" s="5" t="s">
        <v>26</v>
      </c>
      <c r="B16" s="26">
        <v>43893</v>
      </c>
      <c r="C16" s="4">
        <v>0</v>
      </c>
      <c r="D16" s="29">
        <v>0</v>
      </c>
      <c r="F16" s="79"/>
    </row>
    <row r="17" spans="1:6" x14ac:dyDescent="0.25">
      <c r="A17" s="5" t="s">
        <v>25</v>
      </c>
      <c r="B17" s="26">
        <v>43893</v>
      </c>
      <c r="C17" s="4">
        <v>0</v>
      </c>
      <c r="D17" s="29">
        <v>0</v>
      </c>
      <c r="F17" s="79"/>
    </row>
    <row r="18" spans="1:6" x14ac:dyDescent="0.25">
      <c r="A18" s="5" t="s">
        <v>41</v>
      </c>
      <c r="B18" s="26">
        <v>43893</v>
      </c>
      <c r="C18" s="4">
        <v>0</v>
      </c>
      <c r="D18" s="29">
        <v>0</v>
      </c>
      <c r="F18" s="79"/>
    </row>
    <row r="19" spans="1:6" x14ac:dyDescent="0.25">
      <c r="A19" s="5" t="s">
        <v>42</v>
      </c>
      <c r="B19" s="26">
        <v>43893</v>
      </c>
      <c r="C19" s="4">
        <v>0</v>
      </c>
      <c r="D19" s="29">
        <v>0</v>
      </c>
      <c r="F19" s="79"/>
    </row>
    <row r="20" spans="1:6" x14ac:dyDescent="0.25">
      <c r="A20" s="5" t="s">
        <v>43</v>
      </c>
      <c r="B20" s="26">
        <v>43893</v>
      </c>
      <c r="C20" s="4">
        <v>0</v>
      </c>
      <c r="D20" s="29">
        <v>0</v>
      </c>
      <c r="F20" s="79"/>
    </row>
    <row r="21" spans="1:6" x14ac:dyDescent="0.25">
      <c r="A21" s="5" t="s">
        <v>44</v>
      </c>
      <c r="B21" s="26">
        <v>43893</v>
      </c>
      <c r="C21" s="4">
        <v>0</v>
      </c>
      <c r="D21" s="29">
        <v>0</v>
      </c>
      <c r="F21" s="79"/>
    </row>
    <row r="22" spans="1:6" x14ac:dyDescent="0.25">
      <c r="A22" s="5" t="s">
        <v>29</v>
      </c>
      <c r="B22" s="26">
        <v>43893</v>
      </c>
      <c r="C22" s="4">
        <v>0</v>
      </c>
      <c r="D22" s="29">
        <v>0</v>
      </c>
      <c r="F22" s="79"/>
    </row>
    <row r="23" spans="1:6" x14ac:dyDescent="0.25">
      <c r="A23" s="5" t="s">
        <v>45</v>
      </c>
      <c r="B23" s="26">
        <v>43893</v>
      </c>
      <c r="C23" s="4">
        <v>0</v>
      </c>
      <c r="D23" s="29">
        <v>0</v>
      </c>
      <c r="F23" s="79"/>
    </row>
    <row r="24" spans="1:6" x14ac:dyDescent="0.25">
      <c r="A24" s="5" t="s">
        <v>46</v>
      </c>
      <c r="B24" s="26">
        <v>43893</v>
      </c>
      <c r="C24" s="4">
        <v>0</v>
      </c>
      <c r="D24" s="29">
        <v>0</v>
      </c>
      <c r="F24" s="79"/>
    </row>
    <row r="25" spans="1:6" x14ac:dyDescent="0.25">
      <c r="A25" s="5" t="s">
        <v>47</v>
      </c>
      <c r="B25" s="26">
        <v>43893</v>
      </c>
      <c r="C25" s="4">
        <v>0</v>
      </c>
      <c r="D25" s="29">
        <v>0</v>
      </c>
      <c r="F25" s="79"/>
    </row>
    <row r="26" spans="1:6" x14ac:dyDescent="0.25">
      <c r="A26" s="61" t="s">
        <v>22</v>
      </c>
      <c r="B26" s="26">
        <v>43894</v>
      </c>
      <c r="C26" s="4">
        <v>0</v>
      </c>
      <c r="D26" s="29">
        <v>0</v>
      </c>
      <c r="F26" s="79">
        <f>E26+F2</f>
        <v>0</v>
      </c>
    </row>
    <row r="27" spans="1:6" x14ac:dyDescent="0.25">
      <c r="A27" s="5" t="s">
        <v>35</v>
      </c>
      <c r="B27" s="26">
        <v>43894</v>
      </c>
      <c r="C27" s="4">
        <v>0</v>
      </c>
      <c r="D27" s="29">
        <v>0</v>
      </c>
      <c r="F27" s="79">
        <f t="shared" ref="F27:F90" si="0">E27+F3</f>
        <v>0</v>
      </c>
    </row>
    <row r="28" spans="1:6" x14ac:dyDescent="0.25">
      <c r="A28" s="5" t="s">
        <v>21</v>
      </c>
      <c r="B28" s="26">
        <v>43894</v>
      </c>
      <c r="C28" s="4">
        <v>0</v>
      </c>
      <c r="D28" s="29">
        <v>0</v>
      </c>
      <c r="F28" s="79">
        <f t="shared" si="0"/>
        <v>0</v>
      </c>
    </row>
    <row r="29" spans="1:6" x14ac:dyDescent="0.25">
      <c r="A29" s="5" t="s">
        <v>36</v>
      </c>
      <c r="B29" s="26">
        <v>43894</v>
      </c>
      <c r="C29" s="4">
        <v>0</v>
      </c>
      <c r="D29" s="29">
        <v>0</v>
      </c>
      <c r="F29" s="79">
        <f t="shared" si="0"/>
        <v>0</v>
      </c>
    </row>
    <row r="30" spans="1:6" x14ac:dyDescent="0.25">
      <c r="A30" s="5" t="s">
        <v>20</v>
      </c>
      <c r="B30" s="26">
        <v>43894</v>
      </c>
      <c r="C30" s="4">
        <v>0</v>
      </c>
      <c r="D30" s="29">
        <v>1</v>
      </c>
      <c r="F30" s="79">
        <f t="shared" si="0"/>
        <v>0</v>
      </c>
    </row>
    <row r="31" spans="1:6" x14ac:dyDescent="0.25">
      <c r="A31" s="5" t="s">
        <v>27</v>
      </c>
      <c r="B31" s="26">
        <v>43894</v>
      </c>
      <c r="C31" s="4">
        <v>0</v>
      </c>
      <c r="D31" s="29">
        <v>0</v>
      </c>
      <c r="F31" s="79">
        <f t="shared" si="0"/>
        <v>0</v>
      </c>
    </row>
    <row r="32" spans="1:6" x14ac:dyDescent="0.25">
      <c r="A32" s="5" t="s">
        <v>37</v>
      </c>
      <c r="B32" s="26">
        <v>43894</v>
      </c>
      <c r="C32" s="4">
        <v>0</v>
      </c>
      <c r="D32" s="29">
        <v>0</v>
      </c>
      <c r="F32" s="79">
        <f t="shared" si="0"/>
        <v>0</v>
      </c>
    </row>
    <row r="33" spans="1:6" x14ac:dyDescent="0.25">
      <c r="A33" s="5" t="s">
        <v>38</v>
      </c>
      <c r="B33" s="26">
        <v>43894</v>
      </c>
      <c r="C33" s="4">
        <v>0</v>
      </c>
      <c r="D33" s="29">
        <v>0</v>
      </c>
      <c r="F33" s="79">
        <f t="shared" si="0"/>
        <v>0</v>
      </c>
    </row>
    <row r="34" spans="1:6" x14ac:dyDescent="0.25">
      <c r="A34" s="5" t="s">
        <v>48</v>
      </c>
      <c r="B34" s="26">
        <v>43894</v>
      </c>
      <c r="C34" s="4">
        <v>0</v>
      </c>
      <c r="D34" s="29">
        <v>0</v>
      </c>
      <c r="F34" s="79">
        <f t="shared" si="0"/>
        <v>0</v>
      </c>
    </row>
    <row r="35" spans="1:6" x14ac:dyDescent="0.25">
      <c r="A35" s="5" t="s">
        <v>39</v>
      </c>
      <c r="B35" s="26">
        <v>43894</v>
      </c>
      <c r="C35" s="4">
        <v>0</v>
      </c>
      <c r="D35" s="29">
        <v>0</v>
      </c>
      <c r="F35" s="79">
        <f t="shared" si="0"/>
        <v>0</v>
      </c>
    </row>
    <row r="36" spans="1:6" x14ac:dyDescent="0.25">
      <c r="A36" s="5" t="s">
        <v>40</v>
      </c>
      <c r="B36" s="26">
        <v>43894</v>
      </c>
      <c r="C36" s="4">
        <v>0</v>
      </c>
      <c r="D36" s="29">
        <v>0</v>
      </c>
      <c r="F36" s="79">
        <f t="shared" si="0"/>
        <v>0</v>
      </c>
    </row>
    <row r="37" spans="1:6" x14ac:dyDescent="0.25">
      <c r="A37" s="5" t="s">
        <v>28</v>
      </c>
      <c r="B37" s="26">
        <v>43894</v>
      </c>
      <c r="C37" s="4">
        <v>0</v>
      </c>
      <c r="D37" s="29">
        <v>0</v>
      </c>
      <c r="F37" s="79">
        <f t="shared" si="0"/>
        <v>0</v>
      </c>
    </row>
    <row r="38" spans="1:6" x14ac:dyDescent="0.25">
      <c r="A38" s="5" t="s">
        <v>24</v>
      </c>
      <c r="B38" s="26">
        <v>43894</v>
      </c>
      <c r="C38" s="4">
        <v>0</v>
      </c>
      <c r="D38" s="29">
        <v>0</v>
      </c>
      <c r="F38" s="79">
        <f t="shared" si="0"/>
        <v>0</v>
      </c>
    </row>
    <row r="39" spans="1:6" x14ac:dyDescent="0.25">
      <c r="A39" s="5" t="s">
        <v>30</v>
      </c>
      <c r="B39" s="26">
        <v>43894</v>
      </c>
      <c r="C39" s="4">
        <v>0</v>
      </c>
      <c r="D39" s="29">
        <v>0</v>
      </c>
      <c r="F39" s="79">
        <f t="shared" si="0"/>
        <v>0</v>
      </c>
    </row>
    <row r="40" spans="1:6" x14ac:dyDescent="0.25">
      <c r="A40" s="5" t="s">
        <v>26</v>
      </c>
      <c r="B40" s="26">
        <v>43894</v>
      </c>
      <c r="C40" s="4">
        <v>0</v>
      </c>
      <c r="D40" s="29">
        <v>0</v>
      </c>
      <c r="F40" s="79">
        <f t="shared" si="0"/>
        <v>0</v>
      </c>
    </row>
    <row r="41" spans="1:6" x14ac:dyDescent="0.25">
      <c r="A41" s="5" t="s">
        <v>25</v>
      </c>
      <c r="B41" s="26">
        <v>43894</v>
      </c>
      <c r="C41" s="4">
        <v>0</v>
      </c>
      <c r="D41" s="29">
        <v>0</v>
      </c>
      <c r="F41" s="79">
        <f t="shared" si="0"/>
        <v>0</v>
      </c>
    </row>
    <row r="42" spans="1:6" x14ac:dyDescent="0.25">
      <c r="A42" s="5" t="s">
        <v>41</v>
      </c>
      <c r="B42" s="26">
        <v>43894</v>
      </c>
      <c r="C42" s="4">
        <v>0</v>
      </c>
      <c r="D42" s="29">
        <v>0</v>
      </c>
      <c r="F42" s="79">
        <f t="shared" si="0"/>
        <v>0</v>
      </c>
    </row>
    <row r="43" spans="1:6" x14ac:dyDescent="0.25">
      <c r="A43" s="5" t="s">
        <v>42</v>
      </c>
      <c r="B43" s="26">
        <v>43894</v>
      </c>
      <c r="C43" s="4">
        <v>0</v>
      </c>
      <c r="D43" s="29">
        <v>0</v>
      </c>
      <c r="F43" s="79">
        <f t="shared" si="0"/>
        <v>0</v>
      </c>
    </row>
    <row r="44" spans="1:6" x14ac:dyDescent="0.25">
      <c r="A44" s="5" t="s">
        <v>43</v>
      </c>
      <c r="B44" s="26">
        <v>43894</v>
      </c>
      <c r="C44" s="4">
        <v>0</v>
      </c>
      <c r="D44" s="29">
        <v>0</v>
      </c>
      <c r="F44" s="79">
        <f t="shared" si="0"/>
        <v>0</v>
      </c>
    </row>
    <row r="45" spans="1:6" x14ac:dyDescent="0.25">
      <c r="A45" s="5" t="s">
        <v>44</v>
      </c>
      <c r="B45" s="26">
        <v>43894</v>
      </c>
      <c r="C45" s="4">
        <v>0</v>
      </c>
      <c r="D45" s="29">
        <v>0</v>
      </c>
      <c r="F45" s="79">
        <f t="shared" si="0"/>
        <v>0</v>
      </c>
    </row>
    <row r="46" spans="1:6" x14ac:dyDescent="0.25">
      <c r="A46" s="5" t="s">
        <v>29</v>
      </c>
      <c r="B46" s="26">
        <v>43894</v>
      </c>
      <c r="C46" s="4">
        <v>0</v>
      </c>
      <c r="D46" s="29">
        <v>0</v>
      </c>
      <c r="F46" s="79">
        <f t="shared" si="0"/>
        <v>0</v>
      </c>
    </row>
    <row r="47" spans="1:6" x14ac:dyDescent="0.25">
      <c r="A47" s="5" t="s">
        <v>45</v>
      </c>
      <c r="B47" s="26">
        <v>43894</v>
      </c>
      <c r="C47" s="4">
        <v>0</v>
      </c>
      <c r="D47" s="29">
        <v>0</v>
      </c>
      <c r="F47" s="79">
        <f t="shared" si="0"/>
        <v>0</v>
      </c>
    </row>
    <row r="48" spans="1:6" x14ac:dyDescent="0.25">
      <c r="A48" s="5" t="s">
        <v>46</v>
      </c>
      <c r="B48" s="26">
        <v>43894</v>
      </c>
      <c r="C48" s="4">
        <v>0</v>
      </c>
      <c r="D48" s="29">
        <v>0</v>
      </c>
      <c r="F48" s="79">
        <f t="shared" si="0"/>
        <v>0</v>
      </c>
    </row>
    <row r="49" spans="1:6" x14ac:dyDescent="0.25">
      <c r="A49" s="5" t="s">
        <v>47</v>
      </c>
      <c r="B49" s="26">
        <v>43894</v>
      </c>
      <c r="C49" s="4">
        <v>0</v>
      </c>
      <c r="D49" s="29">
        <v>0</v>
      </c>
      <c r="F49" s="79">
        <f t="shared" si="0"/>
        <v>0</v>
      </c>
    </row>
    <row r="50" spans="1:6" x14ac:dyDescent="0.25">
      <c r="A50" s="61" t="s">
        <v>22</v>
      </c>
      <c r="B50" s="26">
        <v>43895</v>
      </c>
      <c r="C50" s="4">
        <v>0</v>
      </c>
      <c r="D50" s="29">
        <v>0</v>
      </c>
      <c r="F50" s="79">
        <f>E50+F26</f>
        <v>0</v>
      </c>
    </row>
    <row r="51" spans="1:6" x14ac:dyDescent="0.25">
      <c r="A51" s="5" t="s">
        <v>35</v>
      </c>
      <c r="B51" s="26">
        <v>43895</v>
      </c>
      <c r="C51" s="4">
        <v>0</v>
      </c>
      <c r="D51" s="29">
        <v>0</v>
      </c>
      <c r="F51" s="79">
        <f t="shared" si="0"/>
        <v>0</v>
      </c>
    </row>
    <row r="52" spans="1:6" x14ac:dyDescent="0.25">
      <c r="A52" s="5" t="s">
        <v>21</v>
      </c>
      <c r="B52" s="26">
        <v>43895</v>
      </c>
      <c r="C52" s="4">
        <v>0</v>
      </c>
      <c r="D52" s="29">
        <v>0</v>
      </c>
      <c r="F52" s="79">
        <f t="shared" si="0"/>
        <v>0</v>
      </c>
    </row>
    <row r="53" spans="1:6" x14ac:dyDescent="0.25">
      <c r="A53" s="5" t="s">
        <v>36</v>
      </c>
      <c r="B53" s="26">
        <v>43895</v>
      </c>
      <c r="C53" s="4">
        <v>0</v>
      </c>
      <c r="D53" s="29">
        <v>0</v>
      </c>
      <c r="F53" s="79">
        <f t="shared" si="0"/>
        <v>0</v>
      </c>
    </row>
    <row r="54" spans="1:6" x14ac:dyDescent="0.25">
      <c r="A54" s="5" t="s">
        <v>20</v>
      </c>
      <c r="B54" s="26">
        <v>43895</v>
      </c>
      <c r="C54" s="4">
        <v>1</v>
      </c>
      <c r="D54" s="29">
        <v>2</v>
      </c>
      <c r="F54" s="79">
        <f t="shared" si="0"/>
        <v>0</v>
      </c>
    </row>
    <row r="55" spans="1:6" x14ac:dyDescent="0.25">
      <c r="A55" s="5" t="s">
        <v>27</v>
      </c>
      <c r="B55" s="26">
        <v>43895</v>
      </c>
      <c r="C55" s="4">
        <v>0</v>
      </c>
      <c r="D55" s="29">
        <v>0</v>
      </c>
      <c r="F55" s="79">
        <f t="shared" si="0"/>
        <v>0</v>
      </c>
    </row>
    <row r="56" spans="1:6" x14ac:dyDescent="0.25">
      <c r="A56" s="5" t="s">
        <v>37</v>
      </c>
      <c r="B56" s="26">
        <v>43895</v>
      </c>
      <c r="C56" s="4">
        <v>0</v>
      </c>
      <c r="D56" s="29">
        <v>0</v>
      </c>
      <c r="F56" s="79">
        <f t="shared" si="0"/>
        <v>0</v>
      </c>
    </row>
    <row r="57" spans="1:6" x14ac:dyDescent="0.25">
      <c r="A57" s="5" t="s">
        <v>38</v>
      </c>
      <c r="B57" s="26">
        <v>43895</v>
      </c>
      <c r="C57" s="4">
        <v>0</v>
      </c>
      <c r="D57" s="29">
        <v>0</v>
      </c>
      <c r="F57" s="79">
        <f t="shared" si="0"/>
        <v>0</v>
      </c>
    </row>
    <row r="58" spans="1:6" x14ac:dyDescent="0.25">
      <c r="A58" s="5" t="s">
        <v>48</v>
      </c>
      <c r="B58" s="26">
        <v>43895</v>
      </c>
      <c r="C58" s="4">
        <v>0</v>
      </c>
      <c r="D58" s="29">
        <v>0</v>
      </c>
      <c r="F58" s="79">
        <f t="shared" si="0"/>
        <v>0</v>
      </c>
    </row>
    <row r="59" spans="1:6" x14ac:dyDescent="0.25">
      <c r="A59" s="5" t="s">
        <v>39</v>
      </c>
      <c r="B59" s="26">
        <v>43895</v>
      </c>
      <c r="C59" s="4">
        <v>0</v>
      </c>
      <c r="D59" s="29">
        <v>0</v>
      </c>
      <c r="F59" s="79">
        <f t="shared" si="0"/>
        <v>0</v>
      </c>
    </row>
    <row r="60" spans="1:6" x14ac:dyDescent="0.25">
      <c r="A60" s="5" t="s">
        <v>40</v>
      </c>
      <c r="B60" s="26">
        <v>43895</v>
      </c>
      <c r="C60" s="4">
        <v>0</v>
      </c>
      <c r="D60" s="29">
        <v>0</v>
      </c>
      <c r="F60" s="79">
        <f t="shared" si="0"/>
        <v>0</v>
      </c>
    </row>
    <row r="61" spans="1:6" x14ac:dyDescent="0.25">
      <c r="A61" s="5" t="s">
        <v>28</v>
      </c>
      <c r="B61" s="26">
        <v>43895</v>
      </c>
      <c r="C61" s="4">
        <v>0</v>
      </c>
      <c r="D61" s="29">
        <v>0</v>
      </c>
      <c r="F61" s="79">
        <f t="shared" si="0"/>
        <v>0</v>
      </c>
    </row>
    <row r="62" spans="1:6" x14ac:dyDescent="0.25">
      <c r="A62" s="5" t="s">
        <v>24</v>
      </c>
      <c r="B62" s="26">
        <v>43895</v>
      </c>
      <c r="C62" s="4">
        <v>0</v>
      </c>
      <c r="D62" s="29">
        <v>0</v>
      </c>
      <c r="F62" s="79">
        <f t="shared" si="0"/>
        <v>0</v>
      </c>
    </row>
    <row r="63" spans="1:6" x14ac:dyDescent="0.25">
      <c r="A63" s="5" t="s">
        <v>30</v>
      </c>
      <c r="B63" s="26">
        <v>43895</v>
      </c>
      <c r="C63" s="4">
        <v>0</v>
      </c>
      <c r="D63" s="29">
        <v>0</v>
      </c>
      <c r="F63" s="79">
        <f t="shared" si="0"/>
        <v>0</v>
      </c>
    </row>
    <row r="64" spans="1:6" x14ac:dyDescent="0.25">
      <c r="A64" s="5" t="s">
        <v>26</v>
      </c>
      <c r="B64" s="26">
        <v>43895</v>
      </c>
      <c r="C64" s="4">
        <v>0</v>
      </c>
      <c r="D64" s="29">
        <v>0</v>
      </c>
      <c r="F64" s="79">
        <f t="shared" si="0"/>
        <v>0</v>
      </c>
    </row>
    <row r="65" spans="1:6" x14ac:dyDescent="0.25">
      <c r="A65" s="5" t="s">
        <v>25</v>
      </c>
      <c r="B65" s="26">
        <v>43895</v>
      </c>
      <c r="C65" s="4">
        <v>0</v>
      </c>
      <c r="D65" s="29">
        <v>0</v>
      </c>
      <c r="F65" s="79">
        <f t="shared" si="0"/>
        <v>0</v>
      </c>
    </row>
    <row r="66" spans="1:6" x14ac:dyDescent="0.25">
      <c r="A66" s="5" t="s">
        <v>41</v>
      </c>
      <c r="B66" s="26">
        <v>43895</v>
      </c>
      <c r="C66" s="4">
        <v>0</v>
      </c>
      <c r="D66" s="29">
        <v>0</v>
      </c>
      <c r="F66" s="79">
        <f t="shared" si="0"/>
        <v>0</v>
      </c>
    </row>
    <row r="67" spans="1:6" x14ac:dyDescent="0.25">
      <c r="A67" s="5" t="s">
        <v>42</v>
      </c>
      <c r="B67" s="26">
        <v>43895</v>
      </c>
      <c r="C67" s="4">
        <v>0</v>
      </c>
      <c r="D67" s="29">
        <v>0</v>
      </c>
      <c r="F67" s="79">
        <f t="shared" si="0"/>
        <v>0</v>
      </c>
    </row>
    <row r="68" spans="1:6" x14ac:dyDescent="0.25">
      <c r="A68" s="5" t="s">
        <v>43</v>
      </c>
      <c r="B68" s="26">
        <v>43895</v>
      </c>
      <c r="C68" s="4">
        <v>0</v>
      </c>
      <c r="D68" s="29">
        <v>0</v>
      </c>
      <c r="F68" s="79">
        <f t="shared" si="0"/>
        <v>0</v>
      </c>
    </row>
    <row r="69" spans="1:6" x14ac:dyDescent="0.25">
      <c r="A69" s="5" t="s">
        <v>44</v>
      </c>
      <c r="B69" s="26">
        <v>43895</v>
      </c>
      <c r="C69" s="4">
        <v>0</v>
      </c>
      <c r="D69" s="29">
        <v>0</v>
      </c>
      <c r="F69" s="79">
        <f t="shared" si="0"/>
        <v>0</v>
      </c>
    </row>
    <row r="70" spans="1:6" x14ac:dyDescent="0.25">
      <c r="A70" s="5" t="s">
        <v>29</v>
      </c>
      <c r="B70" s="26">
        <v>43895</v>
      </c>
      <c r="C70" s="4">
        <v>0</v>
      </c>
      <c r="D70" s="29">
        <v>0</v>
      </c>
      <c r="F70" s="79">
        <f t="shared" si="0"/>
        <v>0</v>
      </c>
    </row>
    <row r="71" spans="1:6" x14ac:dyDescent="0.25">
      <c r="A71" s="5" t="s">
        <v>45</v>
      </c>
      <c r="B71" s="26">
        <v>43895</v>
      </c>
      <c r="C71" s="4">
        <v>0</v>
      </c>
      <c r="D71" s="29">
        <v>0</v>
      </c>
      <c r="F71" s="79">
        <f t="shared" si="0"/>
        <v>0</v>
      </c>
    </row>
    <row r="72" spans="1:6" x14ac:dyDescent="0.25">
      <c r="A72" s="5" t="s">
        <v>46</v>
      </c>
      <c r="B72" s="26">
        <v>43895</v>
      </c>
      <c r="C72" s="4">
        <v>0</v>
      </c>
      <c r="D72" s="29">
        <v>0</v>
      </c>
      <c r="F72" s="79">
        <f t="shared" si="0"/>
        <v>0</v>
      </c>
    </row>
    <row r="73" spans="1:6" x14ac:dyDescent="0.25">
      <c r="A73" s="5" t="s">
        <v>47</v>
      </c>
      <c r="B73" s="26">
        <v>43895</v>
      </c>
      <c r="C73" s="4">
        <v>0</v>
      </c>
      <c r="D73" s="29">
        <v>0</v>
      </c>
      <c r="F73" s="79">
        <f t="shared" si="0"/>
        <v>0</v>
      </c>
    </row>
    <row r="74" spans="1:6" x14ac:dyDescent="0.25">
      <c r="A74" s="61" t="s">
        <v>22</v>
      </c>
      <c r="B74" s="26">
        <v>43896</v>
      </c>
      <c r="C74" s="4">
        <v>1</v>
      </c>
      <c r="D74" s="29">
        <v>1</v>
      </c>
      <c r="F74" s="79">
        <f>E74+F50</f>
        <v>0</v>
      </c>
    </row>
    <row r="75" spans="1:6" x14ac:dyDescent="0.25">
      <c r="A75" s="5" t="s">
        <v>35</v>
      </c>
      <c r="B75" s="26">
        <v>43896</v>
      </c>
      <c r="C75" s="4">
        <v>0</v>
      </c>
      <c r="D75" s="29">
        <v>0</v>
      </c>
      <c r="F75" s="79">
        <f t="shared" si="0"/>
        <v>0</v>
      </c>
    </row>
    <row r="76" spans="1:6" x14ac:dyDescent="0.25">
      <c r="A76" s="5" t="s">
        <v>21</v>
      </c>
      <c r="B76" s="26">
        <v>43896</v>
      </c>
      <c r="C76" s="4">
        <v>0</v>
      </c>
      <c r="D76" s="29">
        <v>0</v>
      </c>
      <c r="F76" s="79">
        <f t="shared" si="0"/>
        <v>0</v>
      </c>
    </row>
    <row r="77" spans="1:6" x14ac:dyDescent="0.25">
      <c r="A77" s="5" t="s">
        <v>36</v>
      </c>
      <c r="B77" s="26">
        <v>43896</v>
      </c>
      <c r="C77" s="4">
        <v>0</v>
      </c>
      <c r="D77" s="29">
        <v>0</v>
      </c>
      <c r="F77" s="79">
        <f t="shared" si="0"/>
        <v>0</v>
      </c>
    </row>
    <row r="78" spans="1:6" x14ac:dyDescent="0.25">
      <c r="A78" s="5" t="s">
        <v>20</v>
      </c>
      <c r="B78" s="26">
        <v>43896</v>
      </c>
      <c r="C78" s="4">
        <v>4</v>
      </c>
      <c r="D78" s="29">
        <v>6</v>
      </c>
      <c r="F78" s="79">
        <f t="shared" si="0"/>
        <v>0</v>
      </c>
    </row>
    <row r="79" spans="1:6" x14ac:dyDescent="0.25">
      <c r="A79" s="5" t="s">
        <v>27</v>
      </c>
      <c r="B79" s="26">
        <v>43896</v>
      </c>
      <c r="C79" s="4">
        <v>1</v>
      </c>
      <c r="D79" s="29">
        <v>1</v>
      </c>
      <c r="F79" s="79">
        <f t="shared" si="0"/>
        <v>0</v>
      </c>
    </row>
    <row r="80" spans="1:6" x14ac:dyDescent="0.25">
      <c r="A80" s="5" t="s">
        <v>37</v>
      </c>
      <c r="B80" s="26">
        <v>43896</v>
      </c>
      <c r="C80" s="4">
        <v>0</v>
      </c>
      <c r="D80" s="29">
        <v>0</v>
      </c>
      <c r="F80" s="79">
        <f t="shared" si="0"/>
        <v>0</v>
      </c>
    </row>
    <row r="81" spans="1:6" x14ac:dyDescent="0.25">
      <c r="A81" s="5" t="s">
        <v>38</v>
      </c>
      <c r="B81" s="26">
        <v>43896</v>
      </c>
      <c r="C81" s="4">
        <v>0</v>
      </c>
      <c r="D81" s="29">
        <v>0</v>
      </c>
      <c r="F81" s="79">
        <f t="shared" si="0"/>
        <v>0</v>
      </c>
    </row>
    <row r="82" spans="1:6" x14ac:dyDescent="0.25">
      <c r="A82" s="5" t="s">
        <v>48</v>
      </c>
      <c r="B82" s="26">
        <v>43896</v>
      </c>
      <c r="C82" s="4">
        <v>0</v>
      </c>
      <c r="D82" s="29">
        <v>0</v>
      </c>
      <c r="F82" s="79">
        <f t="shared" si="0"/>
        <v>0</v>
      </c>
    </row>
    <row r="83" spans="1:6" x14ac:dyDescent="0.25">
      <c r="A83" s="5" t="s">
        <v>39</v>
      </c>
      <c r="B83" s="26">
        <v>43896</v>
      </c>
      <c r="C83" s="4">
        <v>0</v>
      </c>
      <c r="D83" s="29">
        <v>0</v>
      </c>
      <c r="F83" s="79">
        <f t="shared" si="0"/>
        <v>0</v>
      </c>
    </row>
    <row r="84" spans="1:6" x14ac:dyDescent="0.25">
      <c r="A84" s="5" t="s">
        <v>40</v>
      </c>
      <c r="B84" s="26">
        <v>43896</v>
      </c>
      <c r="C84" s="4">
        <v>0</v>
      </c>
      <c r="D84" s="29">
        <v>0</v>
      </c>
      <c r="F84" s="79">
        <f t="shared" si="0"/>
        <v>0</v>
      </c>
    </row>
    <row r="85" spans="1:6" x14ac:dyDescent="0.25">
      <c r="A85" s="5" t="s">
        <v>28</v>
      </c>
      <c r="B85" s="26">
        <v>43896</v>
      </c>
      <c r="C85" s="4">
        <v>0</v>
      </c>
      <c r="D85" s="29">
        <v>0</v>
      </c>
      <c r="F85" s="79">
        <f t="shared" si="0"/>
        <v>0</v>
      </c>
    </row>
    <row r="86" spans="1:6" x14ac:dyDescent="0.25">
      <c r="A86" s="5" t="s">
        <v>24</v>
      </c>
      <c r="B86" s="26">
        <v>43896</v>
      </c>
      <c r="C86" s="4">
        <v>0</v>
      </c>
      <c r="D86" s="29">
        <v>0</v>
      </c>
      <c r="F86" s="79">
        <f t="shared" si="0"/>
        <v>0</v>
      </c>
    </row>
    <row r="87" spans="1:6" x14ac:dyDescent="0.25">
      <c r="A87" s="5" t="s">
        <v>30</v>
      </c>
      <c r="B87" s="26">
        <v>43896</v>
      </c>
      <c r="C87" s="4">
        <v>0</v>
      </c>
      <c r="D87" s="29">
        <v>0</v>
      </c>
      <c r="F87" s="79">
        <f t="shared" si="0"/>
        <v>0</v>
      </c>
    </row>
    <row r="88" spans="1:6" x14ac:dyDescent="0.25">
      <c r="A88" s="5" t="s">
        <v>26</v>
      </c>
      <c r="B88" s="26">
        <v>43896</v>
      </c>
      <c r="C88" s="4">
        <v>0</v>
      </c>
      <c r="D88" s="29">
        <v>0</v>
      </c>
      <c r="F88" s="79">
        <f t="shared" si="0"/>
        <v>0</v>
      </c>
    </row>
    <row r="89" spans="1:6" x14ac:dyDescent="0.25">
      <c r="A89" s="5" t="s">
        <v>25</v>
      </c>
      <c r="B89" s="26">
        <v>43896</v>
      </c>
      <c r="C89" s="4">
        <v>0</v>
      </c>
      <c r="D89" s="29">
        <v>0</v>
      </c>
      <c r="F89" s="79">
        <f t="shared" si="0"/>
        <v>0</v>
      </c>
    </row>
    <row r="90" spans="1:6" x14ac:dyDescent="0.25">
      <c r="A90" s="5" t="s">
        <v>41</v>
      </c>
      <c r="B90" s="26">
        <v>43896</v>
      </c>
      <c r="C90" s="4">
        <v>0</v>
      </c>
      <c r="D90" s="29">
        <v>0</v>
      </c>
      <c r="F90" s="79">
        <f t="shared" si="0"/>
        <v>0</v>
      </c>
    </row>
    <row r="91" spans="1:6" x14ac:dyDescent="0.25">
      <c r="A91" s="5" t="s">
        <v>42</v>
      </c>
      <c r="B91" s="26">
        <v>43896</v>
      </c>
      <c r="C91" s="4">
        <v>0</v>
      </c>
      <c r="D91" s="29">
        <v>0</v>
      </c>
      <c r="F91" s="79">
        <f t="shared" ref="F91:F97" si="1">E91+F67</f>
        <v>0</v>
      </c>
    </row>
    <row r="92" spans="1:6" x14ac:dyDescent="0.25">
      <c r="A92" s="5" t="s">
        <v>43</v>
      </c>
      <c r="B92" s="26">
        <v>43896</v>
      </c>
      <c r="C92" s="4">
        <v>0</v>
      </c>
      <c r="D92" s="29">
        <v>0</v>
      </c>
      <c r="F92" s="79">
        <f t="shared" si="1"/>
        <v>0</v>
      </c>
    </row>
    <row r="93" spans="1:6" x14ac:dyDescent="0.25">
      <c r="A93" s="5" t="s">
        <v>44</v>
      </c>
      <c r="B93" s="26">
        <v>43896</v>
      </c>
      <c r="C93" s="4">
        <v>0</v>
      </c>
      <c r="D93" s="29">
        <v>0</v>
      </c>
      <c r="F93" s="79">
        <f t="shared" si="1"/>
        <v>0</v>
      </c>
    </row>
    <row r="94" spans="1:6" x14ac:dyDescent="0.25">
      <c r="A94" s="5" t="s">
        <v>29</v>
      </c>
      <c r="B94" s="26">
        <v>43896</v>
      </c>
      <c r="C94" s="4">
        <v>0</v>
      </c>
      <c r="D94" s="29">
        <v>0</v>
      </c>
      <c r="F94" s="79">
        <f t="shared" si="1"/>
        <v>0</v>
      </c>
    </row>
    <row r="95" spans="1:6" x14ac:dyDescent="0.25">
      <c r="A95" s="5" t="s">
        <v>45</v>
      </c>
      <c r="B95" s="26">
        <v>43896</v>
      </c>
      <c r="C95" s="4">
        <v>0</v>
      </c>
      <c r="D95" s="29">
        <v>0</v>
      </c>
      <c r="F95" s="79">
        <f t="shared" si="1"/>
        <v>0</v>
      </c>
    </row>
    <row r="96" spans="1:6" x14ac:dyDescent="0.25">
      <c r="A96" s="5" t="s">
        <v>46</v>
      </c>
      <c r="B96" s="26">
        <v>43896</v>
      </c>
      <c r="C96" s="4">
        <v>0</v>
      </c>
      <c r="D96" s="29">
        <v>0</v>
      </c>
      <c r="F96" s="79">
        <f t="shared" si="1"/>
        <v>0</v>
      </c>
    </row>
    <row r="97" spans="1:6" x14ac:dyDescent="0.25">
      <c r="A97" s="5" t="s">
        <v>47</v>
      </c>
      <c r="B97" s="26">
        <v>43896</v>
      </c>
      <c r="C97" s="4">
        <v>0</v>
      </c>
      <c r="D97" s="29">
        <v>0</v>
      </c>
      <c r="F97" s="79">
        <f t="shared" si="1"/>
        <v>0</v>
      </c>
    </row>
    <row r="98" spans="1:6" x14ac:dyDescent="0.25">
      <c r="A98" s="61" t="s">
        <v>22</v>
      </c>
      <c r="B98" s="26">
        <v>43897</v>
      </c>
      <c r="C98" s="4">
        <v>0</v>
      </c>
      <c r="D98" s="29">
        <v>1</v>
      </c>
      <c r="F98" s="79">
        <f>E98+F74</f>
        <v>0</v>
      </c>
    </row>
    <row r="99" spans="1:6" x14ac:dyDescent="0.25">
      <c r="A99" s="5" t="s">
        <v>35</v>
      </c>
      <c r="B99" s="26">
        <v>43897</v>
      </c>
      <c r="C99" s="4">
        <v>0</v>
      </c>
      <c r="D99" s="29">
        <v>0</v>
      </c>
      <c r="F99" s="79">
        <f t="shared" ref="F99:F121" si="2">E99+F75</f>
        <v>0</v>
      </c>
    </row>
    <row r="100" spans="1:6" x14ac:dyDescent="0.25">
      <c r="A100" s="5" t="s">
        <v>21</v>
      </c>
      <c r="B100" s="26">
        <v>43897</v>
      </c>
      <c r="C100" s="4">
        <v>0</v>
      </c>
      <c r="D100" s="29">
        <v>0</v>
      </c>
      <c r="F100" s="79">
        <f t="shared" si="2"/>
        <v>0</v>
      </c>
    </row>
    <row r="101" spans="1:6" x14ac:dyDescent="0.25">
      <c r="A101" s="5" t="s">
        <v>36</v>
      </c>
      <c r="B101" s="26">
        <v>43897</v>
      </c>
      <c r="C101" s="4">
        <v>0</v>
      </c>
      <c r="D101" s="29">
        <v>0</v>
      </c>
      <c r="F101" s="79">
        <f t="shared" si="2"/>
        <v>0</v>
      </c>
    </row>
    <row r="102" spans="1:6" x14ac:dyDescent="0.25">
      <c r="A102" s="5" t="s">
        <v>20</v>
      </c>
      <c r="B102" s="26">
        <v>43897</v>
      </c>
      <c r="C102" s="4">
        <v>1</v>
      </c>
      <c r="D102" s="29">
        <v>7</v>
      </c>
      <c r="E102" s="4">
        <v>1</v>
      </c>
      <c r="F102" s="79">
        <f t="shared" si="2"/>
        <v>1</v>
      </c>
    </row>
    <row r="103" spans="1:6" x14ac:dyDescent="0.25">
      <c r="A103" s="5" t="s">
        <v>27</v>
      </c>
      <c r="B103" s="26">
        <v>43897</v>
      </c>
      <c r="C103" s="4">
        <v>0</v>
      </c>
      <c r="D103" s="29">
        <v>1</v>
      </c>
      <c r="F103" s="79">
        <f t="shared" si="2"/>
        <v>0</v>
      </c>
    </row>
    <row r="104" spans="1:6" x14ac:dyDescent="0.25">
      <c r="A104" s="5" t="s">
        <v>37</v>
      </c>
      <c r="B104" s="26">
        <v>43897</v>
      </c>
      <c r="C104" s="4">
        <v>0</v>
      </c>
      <c r="D104" s="29">
        <v>0</v>
      </c>
      <c r="F104" s="79">
        <f t="shared" si="2"/>
        <v>0</v>
      </c>
    </row>
    <row r="105" spans="1:6" x14ac:dyDescent="0.25">
      <c r="A105" s="5" t="s">
        <v>38</v>
      </c>
      <c r="B105" s="26">
        <v>43897</v>
      </c>
      <c r="C105" s="4">
        <v>0</v>
      </c>
      <c r="D105" s="29">
        <v>0</v>
      </c>
      <c r="F105" s="79">
        <f t="shared" si="2"/>
        <v>0</v>
      </c>
    </row>
    <row r="106" spans="1:6" x14ac:dyDescent="0.25">
      <c r="A106" s="5" t="s">
        <v>48</v>
      </c>
      <c r="B106" s="26">
        <v>43897</v>
      </c>
      <c r="C106" s="4">
        <v>0</v>
      </c>
      <c r="D106" s="29">
        <v>0</v>
      </c>
      <c r="F106" s="79">
        <f t="shared" si="2"/>
        <v>0</v>
      </c>
    </row>
    <row r="107" spans="1:6" x14ac:dyDescent="0.25">
      <c r="A107" s="5" t="s">
        <v>39</v>
      </c>
      <c r="B107" s="26">
        <v>43897</v>
      </c>
      <c r="C107" s="4">
        <v>0</v>
      </c>
      <c r="D107" s="29">
        <v>0</v>
      </c>
      <c r="F107" s="79">
        <f t="shared" si="2"/>
        <v>0</v>
      </c>
    </row>
    <row r="108" spans="1:6" x14ac:dyDescent="0.25">
      <c r="A108" s="5" t="s">
        <v>40</v>
      </c>
      <c r="B108" s="26">
        <v>43897</v>
      </c>
      <c r="C108" s="4">
        <v>0</v>
      </c>
      <c r="D108" s="29">
        <v>0</v>
      </c>
      <c r="F108" s="79">
        <f t="shared" si="2"/>
        <v>0</v>
      </c>
    </row>
    <row r="109" spans="1:6" x14ac:dyDescent="0.25">
      <c r="A109" s="5" t="s">
        <v>28</v>
      </c>
      <c r="B109" s="26">
        <v>43897</v>
      </c>
      <c r="C109" s="4">
        <v>0</v>
      </c>
      <c r="D109" s="29">
        <v>0</v>
      </c>
      <c r="F109" s="79">
        <f t="shared" si="2"/>
        <v>0</v>
      </c>
    </row>
    <row r="110" spans="1:6" x14ac:dyDescent="0.25">
      <c r="A110" s="5" t="s">
        <v>24</v>
      </c>
      <c r="B110" s="26">
        <v>43897</v>
      </c>
      <c r="C110" s="4">
        <v>0</v>
      </c>
      <c r="D110" s="29">
        <v>0</v>
      </c>
      <c r="F110" s="79">
        <f t="shared" si="2"/>
        <v>0</v>
      </c>
    </row>
    <row r="111" spans="1:6" x14ac:dyDescent="0.25">
      <c r="A111" s="5" t="s">
        <v>30</v>
      </c>
      <c r="B111" s="26">
        <v>43897</v>
      </c>
      <c r="C111" s="4">
        <v>0</v>
      </c>
      <c r="D111" s="29">
        <v>0</v>
      </c>
      <c r="F111" s="79">
        <f t="shared" si="2"/>
        <v>0</v>
      </c>
    </row>
    <row r="112" spans="1:6" x14ac:dyDescent="0.25">
      <c r="A112" s="5" t="s">
        <v>26</v>
      </c>
      <c r="B112" s="26">
        <v>43897</v>
      </c>
      <c r="C112" s="4">
        <v>0</v>
      </c>
      <c r="D112" s="29">
        <v>0</v>
      </c>
      <c r="F112" s="79">
        <f t="shared" si="2"/>
        <v>0</v>
      </c>
    </row>
    <row r="113" spans="1:6" x14ac:dyDescent="0.25">
      <c r="A113" s="5" t="s">
        <v>25</v>
      </c>
      <c r="B113" s="26">
        <v>43897</v>
      </c>
      <c r="C113" s="4">
        <v>0</v>
      </c>
      <c r="D113" s="29">
        <v>0</v>
      </c>
      <c r="F113" s="79">
        <f t="shared" si="2"/>
        <v>0</v>
      </c>
    </row>
    <row r="114" spans="1:6" x14ac:dyDescent="0.25">
      <c r="A114" s="5" t="s">
        <v>41</v>
      </c>
      <c r="B114" s="26">
        <v>43897</v>
      </c>
      <c r="C114" s="4">
        <v>0</v>
      </c>
      <c r="D114" s="29">
        <v>0</v>
      </c>
      <c r="F114" s="79">
        <f t="shared" si="2"/>
        <v>0</v>
      </c>
    </row>
    <row r="115" spans="1:6" x14ac:dyDescent="0.25">
      <c r="A115" s="5" t="s">
        <v>42</v>
      </c>
      <c r="B115" s="26">
        <v>43897</v>
      </c>
      <c r="C115" s="4">
        <v>0</v>
      </c>
      <c r="D115" s="29">
        <v>0</v>
      </c>
      <c r="F115" s="79">
        <f t="shared" si="2"/>
        <v>0</v>
      </c>
    </row>
    <row r="116" spans="1:6" x14ac:dyDescent="0.25">
      <c r="A116" s="5" t="s">
        <v>43</v>
      </c>
      <c r="B116" s="26">
        <v>43897</v>
      </c>
      <c r="C116" s="4">
        <v>0</v>
      </c>
      <c r="D116" s="29">
        <v>0</v>
      </c>
      <c r="F116" s="79">
        <f t="shared" si="2"/>
        <v>0</v>
      </c>
    </row>
    <row r="117" spans="1:6" x14ac:dyDescent="0.25">
      <c r="A117" s="5" t="s">
        <v>44</v>
      </c>
      <c r="B117" s="26">
        <v>43897</v>
      </c>
      <c r="C117" s="4">
        <v>0</v>
      </c>
      <c r="D117" s="29">
        <v>0</v>
      </c>
      <c r="F117" s="79">
        <f t="shared" si="2"/>
        <v>0</v>
      </c>
    </row>
    <row r="118" spans="1:6" x14ac:dyDescent="0.25">
      <c r="A118" s="5" t="s">
        <v>29</v>
      </c>
      <c r="B118" s="26">
        <v>43897</v>
      </c>
      <c r="C118" s="4">
        <v>0</v>
      </c>
      <c r="D118" s="29">
        <v>0</v>
      </c>
      <c r="F118" s="79">
        <f t="shared" si="2"/>
        <v>0</v>
      </c>
    </row>
    <row r="119" spans="1:6" x14ac:dyDescent="0.25">
      <c r="A119" s="5" t="s">
        <v>45</v>
      </c>
      <c r="B119" s="26">
        <v>43897</v>
      </c>
      <c r="C119" s="4">
        <v>0</v>
      </c>
      <c r="D119" s="29">
        <v>0</v>
      </c>
      <c r="F119" s="79">
        <f t="shared" si="2"/>
        <v>0</v>
      </c>
    </row>
    <row r="120" spans="1:6" x14ac:dyDescent="0.25">
      <c r="A120" s="5" t="s">
        <v>46</v>
      </c>
      <c r="B120" s="26">
        <v>43897</v>
      </c>
      <c r="C120" s="4">
        <v>0</v>
      </c>
      <c r="D120" s="29">
        <v>0</v>
      </c>
      <c r="F120" s="79">
        <f t="shared" si="2"/>
        <v>0</v>
      </c>
    </row>
    <row r="121" spans="1:6" x14ac:dyDescent="0.25">
      <c r="A121" s="5" t="s">
        <v>47</v>
      </c>
      <c r="B121" s="26">
        <v>43897</v>
      </c>
      <c r="C121" s="4">
        <v>0</v>
      </c>
      <c r="D121" s="29">
        <v>0</v>
      </c>
      <c r="F121" s="79">
        <f t="shared" si="2"/>
        <v>0</v>
      </c>
    </row>
    <row r="122" spans="1:6" x14ac:dyDescent="0.25">
      <c r="A122" s="61" t="s">
        <v>22</v>
      </c>
      <c r="B122" s="26">
        <v>43898</v>
      </c>
      <c r="C122" s="4">
        <v>1</v>
      </c>
      <c r="D122" s="29">
        <v>2</v>
      </c>
      <c r="F122" s="79">
        <f>E122+F98</f>
        <v>0</v>
      </c>
    </row>
    <row r="123" spans="1:6" x14ac:dyDescent="0.25">
      <c r="A123" s="5" t="s">
        <v>35</v>
      </c>
      <c r="B123" s="26">
        <v>43898</v>
      </c>
      <c r="C123" s="4">
        <v>0</v>
      </c>
      <c r="D123" s="29">
        <v>0</v>
      </c>
      <c r="F123" s="79">
        <f t="shared" ref="F123:F145" si="3">E123+F99</f>
        <v>0</v>
      </c>
    </row>
    <row r="124" spans="1:6" x14ac:dyDescent="0.25">
      <c r="A124" s="5" t="s">
        <v>21</v>
      </c>
      <c r="B124" s="26">
        <v>43898</v>
      </c>
      <c r="C124" s="4">
        <v>0</v>
      </c>
      <c r="D124" s="29">
        <v>0</v>
      </c>
      <c r="F124" s="79">
        <f t="shared" si="3"/>
        <v>0</v>
      </c>
    </row>
    <row r="125" spans="1:6" x14ac:dyDescent="0.25">
      <c r="A125" s="5" t="s">
        <v>36</v>
      </c>
      <c r="B125" s="26">
        <v>43898</v>
      </c>
      <c r="C125" s="4">
        <v>0</v>
      </c>
      <c r="D125" s="29">
        <v>0</v>
      </c>
      <c r="F125" s="79">
        <f t="shared" si="3"/>
        <v>0</v>
      </c>
    </row>
    <row r="126" spans="1:6" x14ac:dyDescent="0.25">
      <c r="A126" s="5" t="s">
        <v>20</v>
      </c>
      <c r="B126" s="26">
        <v>43898</v>
      </c>
      <c r="C126" s="4">
        <v>2</v>
      </c>
      <c r="D126" s="29">
        <v>9</v>
      </c>
      <c r="F126" s="79">
        <f t="shared" si="3"/>
        <v>1</v>
      </c>
    </row>
    <row r="127" spans="1:6" x14ac:dyDescent="0.25">
      <c r="A127" s="5" t="s">
        <v>27</v>
      </c>
      <c r="B127" s="26">
        <v>43898</v>
      </c>
      <c r="C127" s="4">
        <v>0</v>
      </c>
      <c r="D127" s="29">
        <v>1</v>
      </c>
      <c r="F127" s="79">
        <f t="shared" si="3"/>
        <v>0</v>
      </c>
    </row>
    <row r="128" spans="1:6" x14ac:dyDescent="0.25">
      <c r="A128" s="5" t="s">
        <v>37</v>
      </c>
      <c r="B128" s="26">
        <v>43898</v>
      </c>
      <c r="C128" s="4">
        <v>0</v>
      </c>
      <c r="D128" s="29">
        <v>0</v>
      </c>
      <c r="F128" s="79">
        <f t="shared" si="3"/>
        <v>0</v>
      </c>
    </row>
    <row r="129" spans="1:6" x14ac:dyDescent="0.25">
      <c r="A129" s="5" t="s">
        <v>38</v>
      </c>
      <c r="B129" s="26">
        <v>43898</v>
      </c>
      <c r="C129" s="4">
        <v>0</v>
      </c>
      <c r="D129" s="29">
        <v>0</v>
      </c>
      <c r="F129" s="79">
        <f t="shared" si="3"/>
        <v>0</v>
      </c>
    </row>
    <row r="130" spans="1:6" x14ac:dyDescent="0.25">
      <c r="A130" s="5" t="s">
        <v>48</v>
      </c>
      <c r="B130" s="26">
        <v>43898</v>
      </c>
      <c r="C130" s="4">
        <v>0</v>
      </c>
      <c r="D130" s="29">
        <v>0</v>
      </c>
      <c r="F130" s="79">
        <f t="shared" si="3"/>
        <v>0</v>
      </c>
    </row>
    <row r="131" spans="1:6" x14ac:dyDescent="0.25">
      <c r="A131" s="5" t="s">
        <v>39</v>
      </c>
      <c r="B131" s="26">
        <v>43898</v>
      </c>
      <c r="C131" s="4">
        <v>0</v>
      </c>
      <c r="D131" s="29">
        <v>0</v>
      </c>
      <c r="F131" s="79">
        <f t="shared" si="3"/>
        <v>0</v>
      </c>
    </row>
    <row r="132" spans="1:6" x14ac:dyDescent="0.25">
      <c r="A132" s="5" t="s">
        <v>40</v>
      </c>
      <c r="B132" s="26">
        <v>43898</v>
      </c>
      <c r="C132" s="4">
        <v>0</v>
      </c>
      <c r="D132" s="29">
        <v>0</v>
      </c>
      <c r="F132" s="79">
        <f t="shared" si="3"/>
        <v>0</v>
      </c>
    </row>
    <row r="133" spans="1:6" x14ac:dyDescent="0.25">
      <c r="A133" s="5" t="s">
        <v>28</v>
      </c>
      <c r="B133" s="26">
        <v>43898</v>
      </c>
      <c r="C133" s="4">
        <v>0</v>
      </c>
      <c r="D133" s="29">
        <v>0</v>
      </c>
      <c r="F133" s="79">
        <f t="shared" si="3"/>
        <v>0</v>
      </c>
    </row>
    <row r="134" spans="1:6" x14ac:dyDescent="0.25">
      <c r="A134" s="5" t="s">
        <v>24</v>
      </c>
      <c r="B134" s="26">
        <v>43898</v>
      </c>
      <c r="C134" s="4">
        <v>0</v>
      </c>
      <c r="D134" s="29">
        <v>0</v>
      </c>
      <c r="F134" s="79">
        <f t="shared" si="3"/>
        <v>0</v>
      </c>
    </row>
    <row r="135" spans="1:6" x14ac:dyDescent="0.25">
      <c r="A135" s="5" t="s">
        <v>30</v>
      </c>
      <c r="B135" s="26">
        <v>43898</v>
      </c>
      <c r="C135" s="4">
        <v>0</v>
      </c>
      <c r="D135" s="29">
        <v>0</v>
      </c>
      <c r="F135" s="79">
        <f t="shared" si="3"/>
        <v>0</v>
      </c>
    </row>
    <row r="136" spans="1:6" x14ac:dyDescent="0.25">
      <c r="A136" s="5" t="s">
        <v>26</v>
      </c>
      <c r="B136" s="26">
        <v>43898</v>
      </c>
      <c r="C136" s="4">
        <v>0</v>
      </c>
      <c r="D136" s="29">
        <v>0</v>
      </c>
      <c r="F136" s="79">
        <f t="shared" si="3"/>
        <v>0</v>
      </c>
    </row>
    <row r="137" spans="1:6" x14ac:dyDescent="0.25">
      <c r="A137" s="5" t="s">
        <v>25</v>
      </c>
      <c r="B137" s="26">
        <v>43898</v>
      </c>
      <c r="C137" s="4">
        <v>0</v>
      </c>
      <c r="D137" s="29">
        <v>0</v>
      </c>
      <c r="F137" s="79">
        <f t="shared" si="3"/>
        <v>0</v>
      </c>
    </row>
    <row r="138" spans="1:6" x14ac:dyDescent="0.25">
      <c r="A138" s="5" t="s">
        <v>41</v>
      </c>
      <c r="B138" s="26">
        <v>43898</v>
      </c>
      <c r="C138" s="4">
        <v>0</v>
      </c>
      <c r="D138" s="29">
        <v>0</v>
      </c>
      <c r="F138" s="79">
        <f t="shared" si="3"/>
        <v>0</v>
      </c>
    </row>
    <row r="139" spans="1:6" x14ac:dyDescent="0.25">
      <c r="A139" s="5" t="s">
        <v>42</v>
      </c>
      <c r="B139" s="26">
        <v>43898</v>
      </c>
      <c r="C139" s="4">
        <v>0</v>
      </c>
      <c r="D139" s="29">
        <v>0</v>
      </c>
      <c r="F139" s="79">
        <f t="shared" si="3"/>
        <v>0</v>
      </c>
    </row>
    <row r="140" spans="1:6" x14ac:dyDescent="0.25">
      <c r="A140" s="5" t="s">
        <v>43</v>
      </c>
      <c r="B140" s="26">
        <v>43898</v>
      </c>
      <c r="C140" s="4">
        <v>0</v>
      </c>
      <c r="D140" s="29">
        <v>0</v>
      </c>
      <c r="F140" s="79">
        <f t="shared" si="3"/>
        <v>0</v>
      </c>
    </row>
    <row r="141" spans="1:6" x14ac:dyDescent="0.25">
      <c r="A141" s="5" t="s">
        <v>44</v>
      </c>
      <c r="B141" s="26">
        <v>43898</v>
      </c>
      <c r="C141" s="4">
        <v>0</v>
      </c>
      <c r="D141" s="29">
        <v>0</v>
      </c>
      <c r="F141" s="79">
        <f t="shared" si="3"/>
        <v>0</v>
      </c>
    </row>
    <row r="142" spans="1:6" x14ac:dyDescent="0.25">
      <c r="A142" s="5" t="s">
        <v>29</v>
      </c>
      <c r="B142" s="26">
        <v>43898</v>
      </c>
      <c r="C142" s="4">
        <v>0</v>
      </c>
      <c r="D142" s="29">
        <v>0</v>
      </c>
      <c r="F142" s="79">
        <f t="shared" si="3"/>
        <v>0</v>
      </c>
    </row>
    <row r="143" spans="1:6" x14ac:dyDescent="0.25">
      <c r="A143" s="5" t="s">
        <v>45</v>
      </c>
      <c r="B143" s="26">
        <v>43898</v>
      </c>
      <c r="C143" s="4">
        <v>0</v>
      </c>
      <c r="D143" s="29">
        <v>0</v>
      </c>
      <c r="F143" s="79">
        <f t="shared" si="3"/>
        <v>0</v>
      </c>
    </row>
    <row r="144" spans="1:6" x14ac:dyDescent="0.25">
      <c r="A144" s="5" t="s">
        <v>46</v>
      </c>
      <c r="B144" s="26">
        <v>43898</v>
      </c>
      <c r="C144" s="4">
        <v>0</v>
      </c>
      <c r="D144" s="29">
        <v>0</v>
      </c>
      <c r="F144" s="79">
        <f t="shared" si="3"/>
        <v>0</v>
      </c>
    </row>
    <row r="145" spans="1:6" x14ac:dyDescent="0.25">
      <c r="A145" s="5" t="s">
        <v>47</v>
      </c>
      <c r="B145" s="26">
        <v>43898</v>
      </c>
      <c r="C145" s="4">
        <v>0</v>
      </c>
      <c r="D145" s="29">
        <v>0</v>
      </c>
      <c r="F145" s="79">
        <f t="shared" si="3"/>
        <v>0</v>
      </c>
    </row>
    <row r="146" spans="1:6" x14ac:dyDescent="0.25">
      <c r="A146" s="61" t="s">
        <v>22</v>
      </c>
      <c r="B146" s="26">
        <v>43899</v>
      </c>
      <c r="C146" s="4">
        <v>0</v>
      </c>
      <c r="D146" s="29">
        <v>2</v>
      </c>
      <c r="F146" s="79">
        <f>E146+F122</f>
        <v>0</v>
      </c>
    </row>
    <row r="147" spans="1:6" x14ac:dyDescent="0.25">
      <c r="A147" s="5" t="s">
        <v>35</v>
      </c>
      <c r="B147" s="26">
        <v>43899</v>
      </c>
      <c r="C147" s="4">
        <v>0</v>
      </c>
      <c r="D147" s="29">
        <v>0</v>
      </c>
      <c r="F147" s="79">
        <f t="shared" ref="F147:F169" si="4">E147+F123</f>
        <v>0</v>
      </c>
    </row>
    <row r="148" spans="1:6" x14ac:dyDescent="0.25">
      <c r="A148" s="5" t="s">
        <v>21</v>
      </c>
      <c r="B148" s="26">
        <v>43899</v>
      </c>
      <c r="C148" s="4">
        <v>2</v>
      </c>
      <c r="D148" s="29">
        <v>2</v>
      </c>
      <c r="F148" s="79">
        <f t="shared" si="4"/>
        <v>0</v>
      </c>
    </row>
    <row r="149" spans="1:6" x14ac:dyDescent="0.25">
      <c r="A149" s="5" t="s">
        <v>36</v>
      </c>
      <c r="B149" s="26">
        <v>43899</v>
      </c>
      <c r="C149" s="4">
        <v>0</v>
      </c>
      <c r="D149" s="29">
        <v>0</v>
      </c>
      <c r="F149" s="79">
        <f t="shared" si="4"/>
        <v>0</v>
      </c>
    </row>
    <row r="150" spans="1:6" x14ac:dyDescent="0.25">
      <c r="A150" s="5" t="s">
        <v>20</v>
      </c>
      <c r="B150" s="26">
        <v>43899</v>
      </c>
      <c r="C150" s="4">
        <v>1</v>
      </c>
      <c r="D150" s="29">
        <v>10</v>
      </c>
      <c r="F150" s="79">
        <f t="shared" si="4"/>
        <v>1</v>
      </c>
    </row>
    <row r="151" spans="1:6" x14ac:dyDescent="0.25">
      <c r="A151" s="5" t="s">
        <v>27</v>
      </c>
      <c r="B151" s="26">
        <v>43899</v>
      </c>
      <c r="C151" s="4">
        <v>0</v>
      </c>
      <c r="D151" s="29">
        <v>1</v>
      </c>
      <c r="F151" s="79">
        <f t="shared" si="4"/>
        <v>0</v>
      </c>
    </row>
    <row r="152" spans="1:6" x14ac:dyDescent="0.25">
      <c r="A152" s="5" t="s">
        <v>37</v>
      </c>
      <c r="B152" s="26">
        <v>43899</v>
      </c>
      <c r="C152" s="4">
        <v>0</v>
      </c>
      <c r="D152" s="29">
        <v>0</v>
      </c>
      <c r="F152" s="79">
        <f t="shared" si="4"/>
        <v>0</v>
      </c>
    </row>
    <row r="153" spans="1:6" x14ac:dyDescent="0.25">
      <c r="A153" s="5" t="s">
        <v>38</v>
      </c>
      <c r="B153" s="26">
        <v>43899</v>
      </c>
      <c r="C153" s="4">
        <v>0</v>
      </c>
      <c r="D153" s="29">
        <v>0</v>
      </c>
      <c r="F153" s="79">
        <f t="shared" si="4"/>
        <v>0</v>
      </c>
    </row>
    <row r="154" spans="1:6" x14ac:dyDescent="0.25">
      <c r="A154" s="5" t="s">
        <v>48</v>
      </c>
      <c r="B154" s="26">
        <v>43899</v>
      </c>
      <c r="C154" s="4">
        <v>0</v>
      </c>
      <c r="D154" s="29">
        <v>0</v>
      </c>
      <c r="F154" s="79">
        <f t="shared" si="4"/>
        <v>0</v>
      </c>
    </row>
    <row r="155" spans="1:6" x14ac:dyDescent="0.25">
      <c r="A155" s="5" t="s">
        <v>39</v>
      </c>
      <c r="B155" s="26">
        <v>43899</v>
      </c>
      <c r="C155" s="4">
        <v>0</v>
      </c>
      <c r="D155" s="29">
        <v>0</v>
      </c>
      <c r="F155" s="79">
        <f t="shared" si="4"/>
        <v>0</v>
      </c>
    </row>
    <row r="156" spans="1:6" x14ac:dyDescent="0.25">
      <c r="A156" s="5" t="s">
        <v>40</v>
      </c>
      <c r="B156" s="26">
        <v>43899</v>
      </c>
      <c r="C156" s="4">
        <v>0</v>
      </c>
      <c r="D156" s="29">
        <v>0</v>
      </c>
      <c r="F156" s="79">
        <f t="shared" si="4"/>
        <v>0</v>
      </c>
    </row>
    <row r="157" spans="1:6" x14ac:dyDescent="0.25">
      <c r="A157" s="5" t="s">
        <v>28</v>
      </c>
      <c r="B157" s="26">
        <v>43899</v>
      </c>
      <c r="C157" s="4">
        <v>0</v>
      </c>
      <c r="D157" s="29">
        <v>0</v>
      </c>
      <c r="F157" s="79">
        <f t="shared" si="4"/>
        <v>0</v>
      </c>
    </row>
    <row r="158" spans="1:6" x14ac:dyDescent="0.25">
      <c r="A158" s="5" t="s">
        <v>24</v>
      </c>
      <c r="B158" s="26">
        <v>43899</v>
      </c>
      <c r="C158" s="4">
        <v>0</v>
      </c>
      <c r="D158" s="29">
        <v>0</v>
      </c>
      <c r="F158" s="79">
        <f t="shared" si="4"/>
        <v>0</v>
      </c>
    </row>
    <row r="159" spans="1:6" x14ac:dyDescent="0.25">
      <c r="A159" s="5" t="s">
        <v>30</v>
      </c>
      <c r="B159" s="26">
        <v>43899</v>
      </c>
      <c r="C159" s="4">
        <v>0</v>
      </c>
      <c r="D159" s="29">
        <v>0</v>
      </c>
      <c r="F159" s="79">
        <f t="shared" si="4"/>
        <v>0</v>
      </c>
    </row>
    <row r="160" spans="1:6" x14ac:dyDescent="0.25">
      <c r="A160" s="5" t="s">
        <v>26</v>
      </c>
      <c r="B160" s="26">
        <v>43899</v>
      </c>
      <c r="C160" s="4">
        <v>0</v>
      </c>
      <c r="D160" s="29">
        <v>0</v>
      </c>
      <c r="F160" s="79">
        <f t="shared" si="4"/>
        <v>0</v>
      </c>
    </row>
    <row r="161" spans="1:6" x14ac:dyDescent="0.25">
      <c r="A161" s="5" t="s">
        <v>25</v>
      </c>
      <c r="B161" s="26">
        <v>43899</v>
      </c>
      <c r="C161" s="4">
        <v>1</v>
      </c>
      <c r="D161" s="29">
        <v>1</v>
      </c>
      <c r="F161" s="79">
        <f t="shared" si="4"/>
        <v>0</v>
      </c>
    </row>
    <row r="162" spans="1:6" x14ac:dyDescent="0.25">
      <c r="A162" s="5" t="s">
        <v>41</v>
      </c>
      <c r="B162" s="26">
        <v>43899</v>
      </c>
      <c r="C162" s="4">
        <v>0</v>
      </c>
      <c r="D162" s="29">
        <v>0</v>
      </c>
      <c r="F162" s="79">
        <f t="shared" si="4"/>
        <v>0</v>
      </c>
    </row>
    <row r="163" spans="1:6" x14ac:dyDescent="0.25">
      <c r="A163" s="5" t="s">
        <v>42</v>
      </c>
      <c r="B163" s="26">
        <v>43899</v>
      </c>
      <c r="C163" s="4">
        <v>0</v>
      </c>
      <c r="D163" s="29">
        <v>0</v>
      </c>
      <c r="F163" s="79">
        <f t="shared" si="4"/>
        <v>0</v>
      </c>
    </row>
    <row r="164" spans="1:6" x14ac:dyDescent="0.25">
      <c r="A164" s="5" t="s">
        <v>43</v>
      </c>
      <c r="B164" s="26">
        <v>43899</v>
      </c>
      <c r="C164" s="4">
        <v>1</v>
      </c>
      <c r="D164" s="29">
        <v>1</v>
      </c>
      <c r="F164" s="79">
        <f t="shared" si="4"/>
        <v>0</v>
      </c>
    </row>
    <row r="165" spans="1:6" x14ac:dyDescent="0.25">
      <c r="A165" s="5" t="s">
        <v>44</v>
      </c>
      <c r="B165" s="26">
        <v>43899</v>
      </c>
      <c r="C165" s="4">
        <v>0</v>
      </c>
      <c r="D165" s="29">
        <v>0</v>
      </c>
      <c r="F165" s="79">
        <f t="shared" si="4"/>
        <v>0</v>
      </c>
    </row>
    <row r="166" spans="1:6" x14ac:dyDescent="0.25">
      <c r="A166" s="5" t="s">
        <v>29</v>
      </c>
      <c r="B166" s="26">
        <v>43899</v>
      </c>
      <c r="C166" s="4">
        <v>0</v>
      </c>
      <c r="D166" s="29">
        <v>0</v>
      </c>
      <c r="F166" s="79">
        <f t="shared" si="4"/>
        <v>0</v>
      </c>
    </row>
    <row r="167" spans="1:6" x14ac:dyDescent="0.25">
      <c r="A167" s="5" t="s">
        <v>45</v>
      </c>
      <c r="B167" s="26">
        <v>43899</v>
      </c>
      <c r="C167" s="4">
        <v>0</v>
      </c>
      <c r="D167" s="29">
        <v>0</v>
      </c>
      <c r="F167" s="79">
        <f t="shared" si="4"/>
        <v>0</v>
      </c>
    </row>
    <row r="168" spans="1:6" x14ac:dyDescent="0.25">
      <c r="A168" s="5" t="s">
        <v>46</v>
      </c>
      <c r="B168" s="26">
        <v>43899</v>
      </c>
      <c r="C168" s="4">
        <v>0</v>
      </c>
      <c r="D168" s="29">
        <v>0</v>
      </c>
      <c r="F168" s="79">
        <f t="shared" si="4"/>
        <v>0</v>
      </c>
    </row>
    <row r="169" spans="1:6" x14ac:dyDescent="0.25">
      <c r="A169" s="5" t="s">
        <v>47</v>
      </c>
      <c r="B169" s="26">
        <v>43899</v>
      </c>
      <c r="C169" s="4">
        <v>0</v>
      </c>
      <c r="D169" s="29">
        <v>0</v>
      </c>
      <c r="F169" s="79">
        <f t="shared" si="4"/>
        <v>0</v>
      </c>
    </row>
    <row r="170" spans="1:6" x14ac:dyDescent="0.25">
      <c r="A170" s="61" t="s">
        <v>22</v>
      </c>
      <c r="B170" s="26">
        <v>43900</v>
      </c>
      <c r="C170" s="4">
        <v>1</v>
      </c>
      <c r="D170" s="29">
        <v>3</v>
      </c>
      <c r="F170" s="79">
        <f>E170+F146</f>
        <v>0</v>
      </c>
    </row>
    <row r="171" spans="1:6" x14ac:dyDescent="0.25">
      <c r="A171" s="5" t="s">
        <v>35</v>
      </c>
      <c r="B171" s="26">
        <v>43900</v>
      </c>
      <c r="C171" s="4">
        <v>0</v>
      </c>
      <c r="D171" s="29">
        <v>0</v>
      </c>
      <c r="F171" s="79">
        <f t="shared" ref="F171:F193" si="5">E171+F147</f>
        <v>0</v>
      </c>
    </row>
    <row r="172" spans="1:6" x14ac:dyDescent="0.25">
      <c r="A172" s="5" t="s">
        <v>21</v>
      </c>
      <c r="B172" s="26">
        <v>43900</v>
      </c>
      <c r="C172" s="4">
        <v>0</v>
      </c>
      <c r="D172" s="29">
        <v>2</v>
      </c>
      <c r="F172" s="79">
        <f t="shared" si="5"/>
        <v>0</v>
      </c>
    </row>
    <row r="173" spans="1:6" x14ac:dyDescent="0.25">
      <c r="A173" s="5" t="s">
        <v>36</v>
      </c>
      <c r="B173" s="26">
        <v>43900</v>
      </c>
      <c r="C173" s="4">
        <v>0</v>
      </c>
      <c r="D173" s="29">
        <v>0</v>
      </c>
      <c r="F173" s="79">
        <f t="shared" si="5"/>
        <v>0</v>
      </c>
    </row>
    <row r="174" spans="1:6" x14ac:dyDescent="0.25">
      <c r="A174" s="5" t="s">
        <v>20</v>
      </c>
      <c r="B174" s="26">
        <v>43900</v>
      </c>
      <c r="C174" s="4">
        <v>1</v>
      </c>
      <c r="D174" s="29">
        <v>11</v>
      </c>
      <c r="F174" s="79">
        <f t="shared" si="5"/>
        <v>1</v>
      </c>
    </row>
    <row r="175" spans="1:6" x14ac:dyDescent="0.25">
      <c r="A175" s="5" t="s">
        <v>27</v>
      </c>
      <c r="B175" s="26">
        <v>43900</v>
      </c>
      <c r="C175" s="4">
        <v>0</v>
      </c>
      <c r="D175" s="29">
        <v>1</v>
      </c>
      <c r="F175" s="79">
        <f t="shared" si="5"/>
        <v>0</v>
      </c>
    </row>
    <row r="176" spans="1:6" x14ac:dyDescent="0.25">
      <c r="A176" s="5" t="s">
        <v>37</v>
      </c>
      <c r="B176" s="26">
        <v>43900</v>
      </c>
      <c r="C176" s="4">
        <v>0</v>
      </c>
      <c r="D176" s="29">
        <v>0</v>
      </c>
      <c r="F176" s="79">
        <f t="shared" si="5"/>
        <v>0</v>
      </c>
    </row>
    <row r="177" spans="1:6" x14ac:dyDescent="0.25">
      <c r="A177" s="5" t="s">
        <v>38</v>
      </c>
      <c r="B177" s="26">
        <v>43900</v>
      </c>
      <c r="C177" s="4">
        <v>0</v>
      </c>
      <c r="D177" s="29">
        <v>0</v>
      </c>
      <c r="F177" s="79">
        <f t="shared" si="5"/>
        <v>0</v>
      </c>
    </row>
    <row r="178" spans="1:6" x14ac:dyDescent="0.25">
      <c r="A178" s="5" t="s">
        <v>48</v>
      </c>
      <c r="B178" s="26">
        <v>43900</v>
      </c>
      <c r="C178" s="4">
        <v>0</v>
      </c>
      <c r="D178" s="29">
        <v>0</v>
      </c>
      <c r="F178" s="79">
        <f t="shared" si="5"/>
        <v>0</v>
      </c>
    </row>
    <row r="179" spans="1:6" x14ac:dyDescent="0.25">
      <c r="A179" s="5" t="s">
        <v>39</v>
      </c>
      <c r="B179" s="26">
        <v>43900</v>
      </c>
      <c r="C179" s="4">
        <v>0</v>
      </c>
      <c r="D179" s="29">
        <v>0</v>
      </c>
      <c r="F179" s="79">
        <f t="shared" si="5"/>
        <v>0</v>
      </c>
    </row>
    <row r="180" spans="1:6" x14ac:dyDescent="0.25">
      <c r="A180" s="5" t="s">
        <v>40</v>
      </c>
      <c r="B180" s="26">
        <v>43900</v>
      </c>
      <c r="C180" s="4">
        <v>0</v>
      </c>
      <c r="D180" s="29">
        <v>0</v>
      </c>
      <c r="F180" s="79">
        <f t="shared" si="5"/>
        <v>0</v>
      </c>
    </row>
    <row r="181" spans="1:6" x14ac:dyDescent="0.25">
      <c r="A181" s="5" t="s">
        <v>28</v>
      </c>
      <c r="B181" s="26">
        <v>43900</v>
      </c>
      <c r="C181" s="4">
        <v>0</v>
      </c>
      <c r="D181" s="29">
        <v>0</v>
      </c>
      <c r="F181" s="79">
        <f t="shared" si="5"/>
        <v>0</v>
      </c>
    </row>
    <row r="182" spans="1:6" x14ac:dyDescent="0.25">
      <c r="A182" s="5" t="s">
        <v>24</v>
      </c>
      <c r="B182" s="26">
        <v>43900</v>
      </c>
      <c r="C182" s="4">
        <v>0</v>
      </c>
      <c r="D182" s="29">
        <v>0</v>
      </c>
      <c r="F182" s="79">
        <f t="shared" si="5"/>
        <v>0</v>
      </c>
    </row>
    <row r="183" spans="1:6" x14ac:dyDescent="0.25">
      <c r="A183" s="5" t="s">
        <v>30</v>
      </c>
      <c r="B183" s="26">
        <v>43900</v>
      </c>
      <c r="C183" s="4">
        <v>0</v>
      </c>
      <c r="D183" s="29">
        <v>0</v>
      </c>
      <c r="F183" s="79">
        <f t="shared" si="5"/>
        <v>0</v>
      </c>
    </row>
    <row r="184" spans="1:6" x14ac:dyDescent="0.25">
      <c r="A184" s="5" t="s">
        <v>26</v>
      </c>
      <c r="B184" s="26">
        <v>43900</v>
      </c>
      <c r="C184" s="4">
        <v>0</v>
      </c>
      <c r="D184" s="29">
        <v>0</v>
      </c>
      <c r="F184" s="79">
        <f t="shared" si="5"/>
        <v>0</v>
      </c>
    </row>
    <row r="185" spans="1:6" x14ac:dyDescent="0.25">
      <c r="A185" s="5" t="s">
        <v>25</v>
      </c>
      <c r="B185" s="26">
        <v>43900</v>
      </c>
      <c r="C185" s="4">
        <v>0</v>
      </c>
      <c r="D185" s="29">
        <v>1</v>
      </c>
      <c r="F185" s="79">
        <f t="shared" si="5"/>
        <v>0</v>
      </c>
    </row>
    <row r="186" spans="1:6" x14ac:dyDescent="0.25">
      <c r="A186" s="5" t="s">
        <v>41</v>
      </c>
      <c r="B186" s="26">
        <v>43900</v>
      </c>
      <c r="C186" s="4">
        <v>0</v>
      </c>
      <c r="D186" s="29">
        <v>0</v>
      </c>
      <c r="F186" s="79">
        <f t="shared" si="5"/>
        <v>0</v>
      </c>
    </row>
    <row r="187" spans="1:6" x14ac:dyDescent="0.25">
      <c r="A187" s="5" t="s">
        <v>42</v>
      </c>
      <c r="B187" s="26">
        <v>43900</v>
      </c>
      <c r="C187" s="4">
        <v>0</v>
      </c>
      <c r="D187" s="29">
        <v>0</v>
      </c>
      <c r="F187" s="79">
        <f t="shared" si="5"/>
        <v>0</v>
      </c>
    </row>
    <row r="188" spans="1:6" x14ac:dyDescent="0.25">
      <c r="A188" s="5" t="s">
        <v>43</v>
      </c>
      <c r="B188" s="26">
        <v>43900</v>
      </c>
      <c r="C188" s="4">
        <v>0</v>
      </c>
      <c r="D188" s="29">
        <v>1</v>
      </c>
      <c r="F188" s="79">
        <f t="shared" si="5"/>
        <v>0</v>
      </c>
    </row>
    <row r="189" spans="1:6" x14ac:dyDescent="0.25">
      <c r="A189" s="5" t="s">
        <v>44</v>
      </c>
      <c r="B189" s="26">
        <v>43900</v>
      </c>
      <c r="C189" s="4">
        <v>0</v>
      </c>
      <c r="D189" s="29">
        <v>0</v>
      </c>
      <c r="F189" s="79">
        <f t="shared" si="5"/>
        <v>0</v>
      </c>
    </row>
    <row r="190" spans="1:6" x14ac:dyDescent="0.25">
      <c r="A190" s="5" t="s">
        <v>29</v>
      </c>
      <c r="B190" s="26">
        <v>43900</v>
      </c>
      <c r="C190" s="4">
        <v>0</v>
      </c>
      <c r="D190" s="29">
        <v>0</v>
      </c>
      <c r="F190" s="79">
        <f t="shared" si="5"/>
        <v>0</v>
      </c>
    </row>
    <row r="191" spans="1:6" x14ac:dyDescent="0.25">
      <c r="A191" s="5" t="s">
        <v>45</v>
      </c>
      <c r="B191" s="26">
        <v>43900</v>
      </c>
      <c r="C191" s="4">
        <v>0</v>
      </c>
      <c r="D191" s="29">
        <v>0</v>
      </c>
      <c r="F191" s="79">
        <f t="shared" si="5"/>
        <v>0</v>
      </c>
    </row>
    <row r="192" spans="1:6" x14ac:dyDescent="0.25">
      <c r="A192" s="5" t="s">
        <v>46</v>
      </c>
      <c r="B192" s="26">
        <v>43900</v>
      </c>
      <c r="C192" s="4">
        <v>0</v>
      </c>
      <c r="D192" s="29">
        <v>0</v>
      </c>
      <c r="F192" s="79">
        <f t="shared" si="5"/>
        <v>0</v>
      </c>
    </row>
    <row r="193" spans="1:6" x14ac:dyDescent="0.25">
      <c r="A193" s="5" t="s">
        <v>47</v>
      </c>
      <c r="B193" s="26">
        <v>43900</v>
      </c>
      <c r="C193" s="4">
        <v>0</v>
      </c>
      <c r="D193" s="29">
        <v>0</v>
      </c>
      <c r="F193" s="79">
        <f t="shared" si="5"/>
        <v>0</v>
      </c>
    </row>
    <row r="194" spans="1:6" x14ac:dyDescent="0.25">
      <c r="A194" s="61" t="s">
        <v>22</v>
      </c>
      <c r="B194" s="26">
        <v>43901</v>
      </c>
      <c r="C194" s="4">
        <v>1</v>
      </c>
      <c r="D194" s="29">
        <v>4</v>
      </c>
      <c r="F194" s="79">
        <f>E194+F170</f>
        <v>0</v>
      </c>
    </row>
    <row r="195" spans="1:6" x14ac:dyDescent="0.25">
      <c r="A195" s="5" t="s">
        <v>35</v>
      </c>
      <c r="B195" s="26">
        <v>43901</v>
      </c>
      <c r="C195" s="4">
        <v>0</v>
      </c>
      <c r="D195" s="29">
        <v>0</v>
      </c>
      <c r="F195" s="79">
        <f t="shared" ref="F195:F217" si="6">E195+F171</f>
        <v>0</v>
      </c>
    </row>
    <row r="196" spans="1:6" x14ac:dyDescent="0.25">
      <c r="A196" s="5" t="s">
        <v>21</v>
      </c>
      <c r="B196" s="26">
        <v>43901</v>
      </c>
      <c r="C196" s="4">
        <v>0</v>
      </c>
      <c r="D196" s="29">
        <v>2</v>
      </c>
      <c r="F196" s="79">
        <f t="shared" si="6"/>
        <v>0</v>
      </c>
    </row>
    <row r="197" spans="1:6" x14ac:dyDescent="0.25">
      <c r="A197" s="5" t="s">
        <v>36</v>
      </c>
      <c r="B197" s="26">
        <v>43901</v>
      </c>
      <c r="C197" s="4">
        <v>0</v>
      </c>
      <c r="D197" s="29">
        <v>0</v>
      </c>
      <c r="F197" s="79">
        <f t="shared" si="6"/>
        <v>0</v>
      </c>
    </row>
    <row r="198" spans="1:6" x14ac:dyDescent="0.25">
      <c r="A198" s="5" t="s">
        <v>20</v>
      </c>
      <c r="B198" s="26">
        <v>43901</v>
      </c>
      <c r="C198" s="4">
        <v>1</v>
      </c>
      <c r="D198" s="29">
        <v>12</v>
      </c>
      <c r="F198" s="79">
        <f t="shared" si="6"/>
        <v>1</v>
      </c>
    </row>
    <row r="199" spans="1:6" x14ac:dyDescent="0.25">
      <c r="A199" s="5" t="s">
        <v>27</v>
      </c>
      <c r="B199" s="26">
        <v>43901</v>
      </c>
      <c r="C199" s="4">
        <v>0</v>
      </c>
      <c r="D199" s="29">
        <v>1</v>
      </c>
      <c r="F199" s="79">
        <f t="shared" si="6"/>
        <v>0</v>
      </c>
    </row>
    <row r="200" spans="1:6" x14ac:dyDescent="0.25">
      <c r="A200" s="5" t="s">
        <v>37</v>
      </c>
      <c r="B200" s="26">
        <v>43901</v>
      </c>
      <c r="C200" s="4">
        <v>0</v>
      </c>
      <c r="D200" s="29">
        <v>0</v>
      </c>
      <c r="F200" s="79">
        <f t="shared" si="6"/>
        <v>0</v>
      </c>
    </row>
    <row r="201" spans="1:6" x14ac:dyDescent="0.25">
      <c r="A201" s="5" t="s">
        <v>38</v>
      </c>
      <c r="B201" s="26">
        <v>43901</v>
      </c>
      <c r="C201" s="4">
        <v>0</v>
      </c>
      <c r="D201" s="29">
        <v>0</v>
      </c>
      <c r="F201" s="79">
        <f t="shared" si="6"/>
        <v>0</v>
      </c>
    </row>
    <row r="202" spans="1:6" x14ac:dyDescent="0.25">
      <c r="A202" s="5" t="s">
        <v>48</v>
      </c>
      <c r="B202" s="26">
        <v>43901</v>
      </c>
      <c r="C202" s="4">
        <v>0</v>
      </c>
      <c r="D202" s="29">
        <v>0</v>
      </c>
      <c r="F202" s="79">
        <f t="shared" si="6"/>
        <v>0</v>
      </c>
    </row>
    <row r="203" spans="1:6" x14ac:dyDescent="0.25">
      <c r="A203" s="5" t="s">
        <v>39</v>
      </c>
      <c r="B203" s="26">
        <v>43901</v>
      </c>
      <c r="C203" s="4">
        <v>0</v>
      </c>
      <c r="D203" s="29">
        <v>0</v>
      </c>
      <c r="F203" s="79">
        <f t="shared" si="6"/>
        <v>0</v>
      </c>
    </row>
    <row r="204" spans="1:6" x14ac:dyDescent="0.25">
      <c r="A204" s="5" t="s">
        <v>40</v>
      </c>
      <c r="B204" s="26">
        <v>43901</v>
      </c>
      <c r="C204" s="4">
        <v>0</v>
      </c>
      <c r="D204" s="29">
        <v>0</v>
      </c>
      <c r="F204" s="79">
        <f t="shared" si="6"/>
        <v>0</v>
      </c>
    </row>
    <row r="205" spans="1:6" x14ac:dyDescent="0.25">
      <c r="A205" s="5" t="s">
        <v>28</v>
      </c>
      <c r="B205" s="26">
        <v>43901</v>
      </c>
      <c r="C205" s="4">
        <v>0</v>
      </c>
      <c r="D205" s="29">
        <v>0</v>
      </c>
      <c r="F205" s="79">
        <f t="shared" si="6"/>
        <v>0</v>
      </c>
    </row>
    <row r="206" spans="1:6" x14ac:dyDescent="0.25">
      <c r="A206" s="5" t="s">
        <v>24</v>
      </c>
      <c r="B206" s="26">
        <v>43901</v>
      </c>
      <c r="C206" s="4">
        <v>0</v>
      </c>
      <c r="D206" s="29">
        <v>0</v>
      </c>
      <c r="F206" s="79">
        <f t="shared" si="6"/>
        <v>0</v>
      </c>
    </row>
    <row r="207" spans="1:6" x14ac:dyDescent="0.25">
      <c r="A207" s="5" t="s">
        <v>30</v>
      </c>
      <c r="B207" s="26">
        <v>43901</v>
      </c>
      <c r="C207" s="4">
        <v>0</v>
      </c>
      <c r="D207" s="29">
        <v>0</v>
      </c>
      <c r="F207" s="79">
        <f t="shared" si="6"/>
        <v>0</v>
      </c>
    </row>
    <row r="208" spans="1:6" x14ac:dyDescent="0.25">
      <c r="A208" s="5" t="s">
        <v>26</v>
      </c>
      <c r="B208" s="26">
        <v>43901</v>
      </c>
      <c r="C208" s="4">
        <v>0</v>
      </c>
      <c r="D208" s="29">
        <v>0</v>
      </c>
      <c r="F208" s="79">
        <f t="shared" si="6"/>
        <v>0</v>
      </c>
    </row>
    <row r="209" spans="1:6" x14ac:dyDescent="0.25">
      <c r="A209" s="5" t="s">
        <v>25</v>
      </c>
      <c r="B209" s="26">
        <v>43901</v>
      </c>
      <c r="C209" s="4">
        <v>0</v>
      </c>
      <c r="D209" s="29">
        <v>1</v>
      </c>
      <c r="F209" s="79">
        <f t="shared" si="6"/>
        <v>0</v>
      </c>
    </row>
    <row r="210" spans="1:6" x14ac:dyDescent="0.25">
      <c r="A210" s="5" t="s">
        <v>41</v>
      </c>
      <c r="B210" s="26">
        <v>43901</v>
      </c>
      <c r="C210" s="4">
        <v>0</v>
      </c>
      <c r="D210" s="29">
        <v>0</v>
      </c>
      <c r="F210" s="79">
        <f t="shared" si="6"/>
        <v>0</v>
      </c>
    </row>
    <row r="211" spans="1:6" x14ac:dyDescent="0.25">
      <c r="A211" s="5" t="s">
        <v>42</v>
      </c>
      <c r="B211" s="26">
        <v>43901</v>
      </c>
      <c r="C211" s="4">
        <v>0</v>
      </c>
      <c r="D211" s="29">
        <v>0</v>
      </c>
      <c r="F211" s="79">
        <f t="shared" si="6"/>
        <v>0</v>
      </c>
    </row>
    <row r="212" spans="1:6" x14ac:dyDescent="0.25">
      <c r="A212" s="5" t="s">
        <v>43</v>
      </c>
      <c r="B212" s="26">
        <v>43901</v>
      </c>
      <c r="C212" s="4">
        <v>0</v>
      </c>
      <c r="D212" s="29">
        <v>1</v>
      </c>
      <c r="F212" s="79">
        <f t="shared" si="6"/>
        <v>0</v>
      </c>
    </row>
    <row r="213" spans="1:6" x14ac:dyDescent="0.25">
      <c r="A213" s="5" t="s">
        <v>44</v>
      </c>
      <c r="B213" s="26">
        <v>43901</v>
      </c>
      <c r="C213" s="4">
        <v>0</v>
      </c>
      <c r="D213" s="29">
        <v>0</v>
      </c>
      <c r="F213" s="79">
        <f t="shared" si="6"/>
        <v>0</v>
      </c>
    </row>
    <row r="214" spans="1:6" x14ac:dyDescent="0.25">
      <c r="A214" s="5" t="s">
        <v>29</v>
      </c>
      <c r="B214" s="26">
        <v>43901</v>
      </c>
      <c r="C214" s="4">
        <v>0</v>
      </c>
      <c r="D214" s="29">
        <v>0</v>
      </c>
      <c r="F214" s="79">
        <f t="shared" si="6"/>
        <v>0</v>
      </c>
    </row>
    <row r="215" spans="1:6" x14ac:dyDescent="0.25">
      <c r="A215" s="5" t="s">
        <v>45</v>
      </c>
      <c r="B215" s="26">
        <v>43901</v>
      </c>
      <c r="C215" s="4">
        <v>0</v>
      </c>
      <c r="D215" s="29">
        <v>0</v>
      </c>
      <c r="F215" s="79">
        <f t="shared" si="6"/>
        <v>0</v>
      </c>
    </row>
    <row r="216" spans="1:6" x14ac:dyDescent="0.25">
      <c r="A216" s="5" t="s">
        <v>46</v>
      </c>
      <c r="B216" s="26">
        <v>43901</v>
      </c>
      <c r="C216" s="4">
        <v>0</v>
      </c>
      <c r="D216" s="29">
        <v>0</v>
      </c>
      <c r="F216" s="79">
        <f t="shared" si="6"/>
        <v>0</v>
      </c>
    </row>
    <row r="217" spans="1:6" x14ac:dyDescent="0.25">
      <c r="A217" s="5" t="s">
        <v>47</v>
      </c>
      <c r="B217" s="26">
        <v>43901</v>
      </c>
      <c r="C217" s="4">
        <v>0</v>
      </c>
      <c r="D217" s="29">
        <v>0</v>
      </c>
      <c r="F217" s="79">
        <f t="shared" si="6"/>
        <v>0</v>
      </c>
    </row>
    <row r="218" spans="1:6" x14ac:dyDescent="0.25">
      <c r="A218" s="61" t="s">
        <v>22</v>
      </c>
      <c r="B218" s="26">
        <v>43902</v>
      </c>
      <c r="C218" s="4">
        <v>4</v>
      </c>
      <c r="D218" s="29">
        <v>8</v>
      </c>
      <c r="F218" s="79">
        <f>E218+F194</f>
        <v>0</v>
      </c>
    </row>
    <row r="219" spans="1:6" x14ac:dyDescent="0.25">
      <c r="A219" s="5" t="s">
        <v>35</v>
      </c>
      <c r="B219" s="26">
        <v>43902</v>
      </c>
      <c r="C219" s="4">
        <v>0</v>
      </c>
      <c r="D219" s="29">
        <v>0</v>
      </c>
      <c r="F219" s="79">
        <f t="shared" ref="F219:F241" si="7">E219+F195</f>
        <v>0</v>
      </c>
    </row>
    <row r="220" spans="1:6" x14ac:dyDescent="0.25">
      <c r="A220" s="5" t="s">
        <v>21</v>
      </c>
      <c r="B220" s="26">
        <v>43902</v>
      </c>
      <c r="C220" s="4">
        <v>2</v>
      </c>
      <c r="D220" s="29">
        <v>4</v>
      </c>
      <c r="F220" s="79">
        <f t="shared" si="7"/>
        <v>0</v>
      </c>
    </row>
    <row r="221" spans="1:6" x14ac:dyDescent="0.25">
      <c r="A221" s="5" t="s">
        <v>36</v>
      </c>
      <c r="B221" s="26">
        <v>43902</v>
      </c>
      <c r="C221" s="4">
        <v>0</v>
      </c>
      <c r="D221" s="29">
        <v>0</v>
      </c>
      <c r="F221" s="79">
        <f t="shared" si="7"/>
        <v>0</v>
      </c>
    </row>
    <row r="222" spans="1:6" x14ac:dyDescent="0.25">
      <c r="A222" s="5" t="s">
        <v>20</v>
      </c>
      <c r="B222" s="26">
        <v>43902</v>
      </c>
      <c r="C222" s="4">
        <v>2</v>
      </c>
      <c r="D222" s="29">
        <v>14</v>
      </c>
      <c r="F222" s="79">
        <f t="shared" si="7"/>
        <v>1</v>
      </c>
    </row>
    <row r="223" spans="1:6" x14ac:dyDescent="0.25">
      <c r="A223" s="5" t="s">
        <v>27</v>
      </c>
      <c r="B223" s="26">
        <v>43902</v>
      </c>
      <c r="C223" s="4">
        <v>1</v>
      </c>
      <c r="D223" s="29">
        <v>2</v>
      </c>
      <c r="F223" s="79">
        <f t="shared" si="7"/>
        <v>0</v>
      </c>
    </row>
    <row r="224" spans="1:6" x14ac:dyDescent="0.25">
      <c r="A224" s="5" t="s">
        <v>37</v>
      </c>
      <c r="B224" s="26">
        <v>43902</v>
      </c>
      <c r="C224" s="4">
        <v>0</v>
      </c>
      <c r="D224" s="29">
        <v>0</v>
      </c>
      <c r="F224" s="79">
        <f t="shared" si="7"/>
        <v>0</v>
      </c>
    </row>
    <row r="225" spans="1:6" x14ac:dyDescent="0.25">
      <c r="A225" s="5" t="s">
        <v>38</v>
      </c>
      <c r="B225" s="26">
        <v>43902</v>
      </c>
      <c r="C225" s="4">
        <v>1</v>
      </c>
      <c r="D225" s="29">
        <v>1</v>
      </c>
      <c r="F225" s="79">
        <f t="shared" si="7"/>
        <v>0</v>
      </c>
    </row>
    <row r="226" spans="1:6" x14ac:dyDescent="0.25">
      <c r="A226" s="5" t="s">
        <v>48</v>
      </c>
      <c r="B226" s="26">
        <v>43902</v>
      </c>
      <c r="C226" s="4">
        <v>0</v>
      </c>
      <c r="D226" s="29">
        <v>0</v>
      </c>
      <c r="F226" s="79">
        <f t="shared" si="7"/>
        <v>0</v>
      </c>
    </row>
    <row r="227" spans="1:6" x14ac:dyDescent="0.25">
      <c r="A227" s="5" t="s">
        <v>39</v>
      </c>
      <c r="B227" s="26">
        <v>43902</v>
      </c>
      <c r="C227" s="4">
        <v>0</v>
      </c>
      <c r="D227" s="29">
        <v>0</v>
      </c>
      <c r="F227" s="79">
        <f t="shared" si="7"/>
        <v>0</v>
      </c>
    </row>
    <row r="228" spans="1:6" x14ac:dyDescent="0.25">
      <c r="A228" s="5" t="s">
        <v>40</v>
      </c>
      <c r="B228" s="26">
        <v>43902</v>
      </c>
      <c r="C228" s="4">
        <v>0</v>
      </c>
      <c r="D228" s="29">
        <v>0</v>
      </c>
      <c r="F228" s="79">
        <f t="shared" si="7"/>
        <v>0</v>
      </c>
    </row>
    <row r="229" spans="1:6" x14ac:dyDescent="0.25">
      <c r="A229" s="5" t="s">
        <v>28</v>
      </c>
      <c r="B229" s="26">
        <v>43902</v>
      </c>
      <c r="C229" s="4">
        <v>0</v>
      </c>
      <c r="D229" s="29">
        <v>0</v>
      </c>
      <c r="F229" s="79">
        <f t="shared" si="7"/>
        <v>0</v>
      </c>
    </row>
    <row r="230" spans="1:6" x14ac:dyDescent="0.25">
      <c r="A230" s="5" t="s">
        <v>24</v>
      </c>
      <c r="B230" s="26">
        <v>43902</v>
      </c>
      <c r="C230" s="4">
        <v>0</v>
      </c>
      <c r="D230" s="29">
        <v>0</v>
      </c>
      <c r="F230" s="79">
        <f t="shared" si="7"/>
        <v>0</v>
      </c>
    </row>
    <row r="231" spans="1:6" x14ac:dyDescent="0.25">
      <c r="A231" s="5" t="s">
        <v>30</v>
      </c>
      <c r="B231" s="26">
        <v>43902</v>
      </c>
      <c r="C231" s="4">
        <v>0</v>
      </c>
      <c r="D231" s="29">
        <v>0</v>
      </c>
      <c r="F231" s="79">
        <f t="shared" si="7"/>
        <v>0</v>
      </c>
    </row>
    <row r="232" spans="1:6" x14ac:dyDescent="0.25">
      <c r="A232" s="5" t="s">
        <v>26</v>
      </c>
      <c r="B232" s="26">
        <v>43902</v>
      </c>
      <c r="C232" s="4">
        <v>0</v>
      </c>
      <c r="D232" s="29">
        <v>0</v>
      </c>
      <c r="F232" s="79">
        <f t="shared" si="7"/>
        <v>0</v>
      </c>
    </row>
    <row r="233" spans="1:6" x14ac:dyDescent="0.25">
      <c r="A233" s="5" t="s">
        <v>25</v>
      </c>
      <c r="B233" s="26">
        <v>43902</v>
      </c>
      <c r="C233" s="4">
        <v>0</v>
      </c>
      <c r="D233" s="29">
        <v>1</v>
      </c>
      <c r="F233" s="79">
        <f t="shared" si="7"/>
        <v>0</v>
      </c>
    </row>
    <row r="234" spans="1:6" x14ac:dyDescent="0.25">
      <c r="A234" s="5" t="s">
        <v>41</v>
      </c>
      <c r="B234" s="26">
        <v>43902</v>
      </c>
      <c r="C234" s="4">
        <v>0</v>
      </c>
      <c r="D234" s="29">
        <v>0</v>
      </c>
      <c r="F234" s="79">
        <f t="shared" si="7"/>
        <v>0</v>
      </c>
    </row>
    <row r="235" spans="1:6" x14ac:dyDescent="0.25">
      <c r="A235" s="5" t="s">
        <v>42</v>
      </c>
      <c r="B235" s="26">
        <v>43902</v>
      </c>
      <c r="C235" s="4">
        <v>0</v>
      </c>
      <c r="D235" s="29">
        <v>0</v>
      </c>
      <c r="F235" s="79">
        <f t="shared" si="7"/>
        <v>0</v>
      </c>
    </row>
    <row r="236" spans="1:6" x14ac:dyDescent="0.25">
      <c r="A236" s="5" t="s">
        <v>43</v>
      </c>
      <c r="B236" s="26">
        <v>43902</v>
      </c>
      <c r="C236" s="4">
        <v>0</v>
      </c>
      <c r="D236" s="29">
        <v>1</v>
      </c>
      <c r="F236" s="79">
        <f t="shared" si="7"/>
        <v>0</v>
      </c>
    </row>
    <row r="237" spans="1:6" x14ac:dyDescent="0.25">
      <c r="A237" s="5" t="s">
        <v>44</v>
      </c>
      <c r="B237" s="26">
        <v>43902</v>
      </c>
      <c r="C237" s="4">
        <v>0</v>
      </c>
      <c r="D237" s="29">
        <v>0</v>
      </c>
      <c r="F237" s="79">
        <f t="shared" si="7"/>
        <v>0</v>
      </c>
    </row>
    <row r="238" spans="1:6" x14ac:dyDescent="0.25">
      <c r="A238" s="5" t="s">
        <v>29</v>
      </c>
      <c r="B238" s="26">
        <v>43902</v>
      </c>
      <c r="C238" s="4">
        <v>0</v>
      </c>
      <c r="D238" s="29">
        <v>0</v>
      </c>
      <c r="F238" s="79">
        <f t="shared" si="7"/>
        <v>0</v>
      </c>
    </row>
    <row r="239" spans="1:6" x14ac:dyDescent="0.25">
      <c r="A239" s="5" t="s">
        <v>45</v>
      </c>
      <c r="B239" s="26">
        <v>43902</v>
      </c>
      <c r="C239" s="4">
        <v>0</v>
      </c>
      <c r="D239" s="29">
        <v>0</v>
      </c>
      <c r="F239" s="79">
        <f t="shared" si="7"/>
        <v>0</v>
      </c>
    </row>
    <row r="240" spans="1:6" x14ac:dyDescent="0.25">
      <c r="A240" s="5" t="s">
        <v>46</v>
      </c>
      <c r="B240" s="26">
        <v>43902</v>
      </c>
      <c r="C240" s="4">
        <v>0</v>
      </c>
      <c r="D240" s="29">
        <v>0</v>
      </c>
      <c r="F240" s="79">
        <f t="shared" si="7"/>
        <v>0</v>
      </c>
    </row>
    <row r="241" spans="1:6" x14ac:dyDescent="0.25">
      <c r="A241" s="5" t="s">
        <v>47</v>
      </c>
      <c r="B241" s="26">
        <v>43902</v>
      </c>
      <c r="C241" s="4">
        <v>0</v>
      </c>
      <c r="D241" s="29">
        <v>0</v>
      </c>
      <c r="F241" s="79">
        <f t="shared" si="7"/>
        <v>0</v>
      </c>
    </row>
    <row r="242" spans="1:6" x14ac:dyDescent="0.25">
      <c r="A242" s="61" t="s">
        <v>22</v>
      </c>
      <c r="B242" s="26">
        <v>43903</v>
      </c>
      <c r="C242" s="4">
        <v>1</v>
      </c>
      <c r="D242" s="29">
        <v>9</v>
      </c>
      <c r="F242" s="79">
        <f>E242+F218</f>
        <v>0</v>
      </c>
    </row>
    <row r="243" spans="1:6" x14ac:dyDescent="0.25">
      <c r="A243" s="5" t="s">
        <v>35</v>
      </c>
      <c r="B243" s="26">
        <v>43903</v>
      </c>
      <c r="C243" s="4">
        <v>0</v>
      </c>
      <c r="D243" s="29">
        <v>0</v>
      </c>
      <c r="F243" s="79">
        <f t="shared" ref="F243:F265" si="8">E243+F219</f>
        <v>0</v>
      </c>
    </row>
    <row r="244" spans="1:6" x14ac:dyDescent="0.25">
      <c r="A244" s="5" t="s">
        <v>21</v>
      </c>
      <c r="B244" s="26">
        <v>43903</v>
      </c>
      <c r="C244" s="4">
        <v>0</v>
      </c>
      <c r="D244" s="29">
        <v>4</v>
      </c>
      <c r="E244" s="4">
        <v>1</v>
      </c>
      <c r="F244" s="79">
        <f t="shared" si="8"/>
        <v>1</v>
      </c>
    </row>
    <row r="245" spans="1:6" x14ac:dyDescent="0.25">
      <c r="A245" s="5" t="s">
        <v>36</v>
      </c>
      <c r="B245" s="26">
        <v>43903</v>
      </c>
      <c r="C245" s="4">
        <v>0</v>
      </c>
      <c r="D245" s="29">
        <v>0</v>
      </c>
      <c r="F245" s="79">
        <f t="shared" si="8"/>
        <v>0</v>
      </c>
    </row>
    <row r="246" spans="1:6" x14ac:dyDescent="0.25">
      <c r="A246" s="5" t="s">
        <v>20</v>
      </c>
      <c r="B246" s="26">
        <v>43903</v>
      </c>
      <c r="C246" s="4">
        <v>2</v>
      </c>
      <c r="D246" s="29">
        <v>16</v>
      </c>
      <c r="F246" s="79">
        <f t="shared" si="8"/>
        <v>1</v>
      </c>
    </row>
    <row r="247" spans="1:6" x14ac:dyDescent="0.25">
      <c r="A247" s="5" t="s">
        <v>27</v>
      </c>
      <c r="B247" s="26">
        <v>43903</v>
      </c>
      <c r="C247" s="4">
        <v>0</v>
      </c>
      <c r="D247" s="29">
        <v>2</v>
      </c>
      <c r="F247" s="79">
        <f t="shared" si="8"/>
        <v>0</v>
      </c>
    </row>
    <row r="248" spans="1:6" x14ac:dyDescent="0.25">
      <c r="A248" s="5" t="s">
        <v>37</v>
      </c>
      <c r="B248" s="26">
        <v>43903</v>
      </c>
      <c r="C248" s="4">
        <v>0</v>
      </c>
      <c r="D248" s="29">
        <v>0</v>
      </c>
      <c r="F248" s="79">
        <f t="shared" si="8"/>
        <v>0</v>
      </c>
    </row>
    <row r="249" spans="1:6" x14ac:dyDescent="0.25">
      <c r="A249" s="5" t="s">
        <v>38</v>
      </c>
      <c r="B249" s="26">
        <v>43903</v>
      </c>
      <c r="C249" s="4">
        <v>0</v>
      </c>
      <c r="D249" s="29">
        <v>1</v>
      </c>
      <c r="F249" s="79">
        <f t="shared" si="8"/>
        <v>0</v>
      </c>
    </row>
    <row r="250" spans="1:6" x14ac:dyDescent="0.25">
      <c r="A250" s="5" t="s">
        <v>48</v>
      </c>
      <c r="B250" s="26">
        <v>43903</v>
      </c>
      <c r="C250" s="4">
        <v>0</v>
      </c>
      <c r="D250" s="29">
        <v>0</v>
      </c>
      <c r="F250" s="79">
        <f t="shared" si="8"/>
        <v>0</v>
      </c>
    </row>
    <row r="251" spans="1:6" x14ac:dyDescent="0.25">
      <c r="A251" s="5" t="s">
        <v>39</v>
      </c>
      <c r="B251" s="26">
        <v>43903</v>
      </c>
      <c r="C251" s="4">
        <v>0</v>
      </c>
      <c r="D251" s="29">
        <v>0</v>
      </c>
      <c r="F251" s="79">
        <f t="shared" si="8"/>
        <v>0</v>
      </c>
    </row>
    <row r="252" spans="1:6" x14ac:dyDescent="0.25">
      <c r="A252" s="5" t="s">
        <v>40</v>
      </c>
      <c r="B252" s="26">
        <v>43903</v>
      </c>
      <c r="C252" s="4">
        <v>0</v>
      </c>
      <c r="D252" s="29">
        <v>0</v>
      </c>
      <c r="F252" s="79">
        <f t="shared" si="8"/>
        <v>0</v>
      </c>
    </row>
    <row r="253" spans="1:6" x14ac:dyDescent="0.25">
      <c r="A253" s="5" t="s">
        <v>28</v>
      </c>
      <c r="B253" s="26">
        <v>43903</v>
      </c>
      <c r="C253" s="4">
        <v>0</v>
      </c>
      <c r="D253" s="29">
        <v>0</v>
      </c>
      <c r="F253" s="79">
        <f t="shared" si="8"/>
        <v>0</v>
      </c>
    </row>
    <row r="254" spans="1:6" x14ac:dyDescent="0.25">
      <c r="A254" s="5" t="s">
        <v>24</v>
      </c>
      <c r="B254" s="26">
        <v>43903</v>
      </c>
      <c r="C254" s="4">
        <v>0</v>
      </c>
      <c r="D254" s="29">
        <v>0</v>
      </c>
      <c r="F254" s="79">
        <f t="shared" si="8"/>
        <v>0</v>
      </c>
    </row>
    <row r="255" spans="1:6" x14ac:dyDescent="0.25">
      <c r="A255" s="5" t="s">
        <v>30</v>
      </c>
      <c r="B255" s="26">
        <v>43903</v>
      </c>
      <c r="C255" s="4">
        <v>0</v>
      </c>
      <c r="D255" s="29">
        <v>0</v>
      </c>
      <c r="F255" s="79">
        <f t="shared" si="8"/>
        <v>0</v>
      </c>
    </row>
    <row r="256" spans="1:6" x14ac:dyDescent="0.25">
      <c r="A256" s="5" t="s">
        <v>26</v>
      </c>
      <c r="B256" s="26">
        <v>43903</v>
      </c>
      <c r="C256" s="4">
        <v>0</v>
      </c>
      <c r="D256" s="29">
        <v>0</v>
      </c>
      <c r="F256" s="79">
        <f t="shared" si="8"/>
        <v>0</v>
      </c>
    </row>
    <row r="257" spans="1:6" x14ac:dyDescent="0.25">
      <c r="A257" s="5" t="s">
        <v>25</v>
      </c>
      <c r="B257" s="26">
        <v>43903</v>
      </c>
      <c r="C257" s="4">
        <v>0</v>
      </c>
      <c r="D257" s="29">
        <v>1</v>
      </c>
      <c r="F257" s="79">
        <f t="shared" si="8"/>
        <v>0</v>
      </c>
    </row>
    <row r="258" spans="1:6" x14ac:dyDescent="0.25">
      <c r="A258" s="5" t="s">
        <v>41</v>
      </c>
      <c r="B258" s="26">
        <v>43903</v>
      </c>
      <c r="C258" s="4">
        <v>0</v>
      </c>
      <c r="D258" s="29">
        <v>0</v>
      </c>
      <c r="F258" s="79">
        <f t="shared" si="8"/>
        <v>0</v>
      </c>
    </row>
    <row r="259" spans="1:6" x14ac:dyDescent="0.25">
      <c r="A259" s="5" t="s">
        <v>42</v>
      </c>
      <c r="B259" s="26">
        <v>43903</v>
      </c>
      <c r="C259" s="4">
        <v>0</v>
      </c>
      <c r="D259" s="29">
        <v>0</v>
      </c>
      <c r="F259" s="79">
        <f t="shared" si="8"/>
        <v>0</v>
      </c>
    </row>
    <row r="260" spans="1:6" x14ac:dyDescent="0.25">
      <c r="A260" s="5" t="s">
        <v>43</v>
      </c>
      <c r="B260" s="26">
        <v>43903</v>
      </c>
      <c r="C260" s="4">
        <v>0</v>
      </c>
      <c r="D260" s="29">
        <v>1</v>
      </c>
      <c r="F260" s="79">
        <f t="shared" si="8"/>
        <v>0</v>
      </c>
    </row>
    <row r="261" spans="1:6" x14ac:dyDescent="0.25">
      <c r="A261" s="5" t="s">
        <v>44</v>
      </c>
      <c r="B261" s="26">
        <v>43903</v>
      </c>
      <c r="C261" s="4">
        <v>0</v>
      </c>
      <c r="D261" s="29">
        <v>0</v>
      </c>
      <c r="F261" s="79">
        <f t="shared" si="8"/>
        <v>0</v>
      </c>
    </row>
    <row r="262" spans="1:6" x14ac:dyDescent="0.25">
      <c r="A262" s="5" t="s">
        <v>29</v>
      </c>
      <c r="B262" s="26">
        <v>43903</v>
      </c>
      <c r="C262" s="4">
        <v>0</v>
      </c>
      <c r="D262" s="29">
        <v>0</v>
      </c>
      <c r="F262" s="79">
        <f t="shared" si="8"/>
        <v>0</v>
      </c>
    </row>
    <row r="263" spans="1:6" x14ac:dyDescent="0.25">
      <c r="A263" s="5" t="s">
        <v>45</v>
      </c>
      <c r="B263" s="26">
        <v>43903</v>
      </c>
      <c r="C263" s="4">
        <v>0</v>
      </c>
      <c r="D263" s="29">
        <v>0</v>
      </c>
      <c r="F263" s="79">
        <f t="shared" si="8"/>
        <v>0</v>
      </c>
    </row>
    <row r="264" spans="1:6" x14ac:dyDescent="0.25">
      <c r="A264" s="5" t="s">
        <v>46</v>
      </c>
      <c r="B264" s="26">
        <v>43903</v>
      </c>
      <c r="C264" s="4">
        <v>0</v>
      </c>
      <c r="D264" s="29">
        <v>0</v>
      </c>
      <c r="F264" s="79">
        <f t="shared" si="8"/>
        <v>0</v>
      </c>
    </row>
    <row r="265" spans="1:6" x14ac:dyDescent="0.25">
      <c r="A265" s="5" t="s">
        <v>47</v>
      </c>
      <c r="B265" s="26">
        <v>43903</v>
      </c>
      <c r="C265" s="4">
        <v>0</v>
      </c>
      <c r="D265" s="29">
        <v>0</v>
      </c>
      <c r="F265" s="79">
        <f t="shared" si="8"/>
        <v>0</v>
      </c>
    </row>
    <row r="266" spans="1:6" x14ac:dyDescent="0.25">
      <c r="A266" s="61" t="s">
        <v>22</v>
      </c>
      <c r="B266" s="26">
        <v>43904</v>
      </c>
      <c r="C266" s="4">
        <v>1</v>
      </c>
      <c r="D266" s="29">
        <v>10</v>
      </c>
      <c r="F266" s="79">
        <f>E266+F242</f>
        <v>0</v>
      </c>
    </row>
    <row r="267" spans="1:6" x14ac:dyDescent="0.25">
      <c r="A267" s="5" t="s">
        <v>35</v>
      </c>
      <c r="B267" s="26">
        <v>43904</v>
      </c>
      <c r="C267" s="4">
        <v>0</v>
      </c>
      <c r="D267" s="29">
        <v>0</v>
      </c>
      <c r="F267" s="79">
        <f t="shared" ref="F267:F289" si="9">E267+F243</f>
        <v>0</v>
      </c>
    </row>
    <row r="268" spans="1:6" x14ac:dyDescent="0.25">
      <c r="A268" s="5" t="s">
        <v>21</v>
      </c>
      <c r="B268" s="26">
        <v>43904</v>
      </c>
      <c r="C268" s="4">
        <v>1</v>
      </c>
      <c r="D268" s="29">
        <v>5</v>
      </c>
      <c r="F268" s="79">
        <f t="shared" si="9"/>
        <v>1</v>
      </c>
    </row>
    <row r="269" spans="1:6" x14ac:dyDescent="0.25">
      <c r="A269" s="5" t="s">
        <v>36</v>
      </c>
      <c r="B269" s="26">
        <v>43904</v>
      </c>
      <c r="C269" s="4">
        <v>0</v>
      </c>
      <c r="D269" s="29">
        <v>0</v>
      </c>
      <c r="F269" s="79">
        <f t="shared" si="9"/>
        <v>0</v>
      </c>
    </row>
    <row r="270" spans="1:6" x14ac:dyDescent="0.25">
      <c r="A270" s="5" t="s">
        <v>20</v>
      </c>
      <c r="B270" s="26">
        <v>43904</v>
      </c>
      <c r="C270" s="4">
        <v>6</v>
      </c>
      <c r="D270" s="29">
        <v>22</v>
      </c>
      <c r="F270" s="79">
        <f t="shared" si="9"/>
        <v>1</v>
      </c>
    </row>
    <row r="271" spans="1:6" x14ac:dyDescent="0.25">
      <c r="A271" s="5" t="s">
        <v>27</v>
      </c>
      <c r="B271" s="26">
        <v>43904</v>
      </c>
      <c r="C271" s="4">
        <v>0</v>
      </c>
      <c r="D271" s="29">
        <v>2</v>
      </c>
      <c r="F271" s="79">
        <f t="shared" si="9"/>
        <v>0</v>
      </c>
    </row>
    <row r="272" spans="1:6" x14ac:dyDescent="0.25">
      <c r="A272" s="5" t="s">
        <v>37</v>
      </c>
      <c r="B272" s="26">
        <v>43904</v>
      </c>
      <c r="C272" s="4">
        <v>0</v>
      </c>
      <c r="D272" s="29">
        <v>0</v>
      </c>
      <c r="F272" s="79">
        <f t="shared" si="9"/>
        <v>0</v>
      </c>
    </row>
    <row r="273" spans="1:6" x14ac:dyDescent="0.25">
      <c r="A273" s="5" t="s">
        <v>38</v>
      </c>
      <c r="B273" s="26">
        <v>43904</v>
      </c>
      <c r="C273" s="4">
        <v>0</v>
      </c>
      <c r="D273" s="29">
        <v>1</v>
      </c>
      <c r="F273" s="79">
        <f t="shared" si="9"/>
        <v>0</v>
      </c>
    </row>
    <row r="274" spans="1:6" x14ac:dyDescent="0.25">
      <c r="A274" s="5" t="s">
        <v>48</v>
      </c>
      <c r="B274" s="26">
        <v>43904</v>
      </c>
      <c r="C274" s="4">
        <v>0</v>
      </c>
      <c r="D274" s="29">
        <v>0</v>
      </c>
      <c r="F274" s="79">
        <f t="shared" si="9"/>
        <v>0</v>
      </c>
    </row>
    <row r="275" spans="1:6" x14ac:dyDescent="0.25">
      <c r="A275" s="5" t="s">
        <v>39</v>
      </c>
      <c r="B275" s="26">
        <v>43904</v>
      </c>
      <c r="C275" s="4">
        <v>0</v>
      </c>
      <c r="D275" s="29">
        <v>0</v>
      </c>
      <c r="F275" s="79">
        <f t="shared" si="9"/>
        <v>0</v>
      </c>
    </row>
    <row r="276" spans="1:6" x14ac:dyDescent="0.25">
      <c r="A276" s="5" t="s">
        <v>40</v>
      </c>
      <c r="B276" s="26">
        <v>43904</v>
      </c>
      <c r="C276" s="4">
        <v>0</v>
      </c>
      <c r="D276" s="29">
        <v>0</v>
      </c>
      <c r="F276" s="79">
        <f t="shared" si="9"/>
        <v>0</v>
      </c>
    </row>
    <row r="277" spans="1:6" x14ac:dyDescent="0.25">
      <c r="A277" s="5" t="s">
        <v>28</v>
      </c>
      <c r="B277" s="26">
        <v>43904</v>
      </c>
      <c r="C277" s="4">
        <v>0</v>
      </c>
      <c r="D277" s="29">
        <v>0</v>
      </c>
      <c r="F277" s="79">
        <f t="shared" si="9"/>
        <v>0</v>
      </c>
    </row>
    <row r="278" spans="1:6" x14ac:dyDescent="0.25">
      <c r="A278" s="5" t="s">
        <v>24</v>
      </c>
      <c r="B278" s="26">
        <v>43904</v>
      </c>
      <c r="C278" s="4">
        <v>0</v>
      </c>
      <c r="D278" s="29">
        <v>0</v>
      </c>
      <c r="F278" s="79">
        <f t="shared" si="9"/>
        <v>0</v>
      </c>
    </row>
    <row r="279" spans="1:6" x14ac:dyDescent="0.25">
      <c r="A279" s="5" t="s">
        <v>30</v>
      </c>
      <c r="B279" s="26">
        <v>43904</v>
      </c>
      <c r="C279" s="4">
        <v>0</v>
      </c>
      <c r="D279" s="29">
        <v>0</v>
      </c>
      <c r="F279" s="79">
        <f t="shared" si="9"/>
        <v>0</v>
      </c>
    </row>
    <row r="280" spans="1:6" x14ac:dyDescent="0.25">
      <c r="A280" s="5" t="s">
        <v>26</v>
      </c>
      <c r="B280" s="26">
        <v>43904</v>
      </c>
      <c r="C280" s="4">
        <v>0</v>
      </c>
      <c r="D280" s="29">
        <v>0</v>
      </c>
      <c r="F280" s="79">
        <f t="shared" si="9"/>
        <v>0</v>
      </c>
    </row>
    <row r="281" spans="1:6" x14ac:dyDescent="0.25">
      <c r="A281" s="5" t="s">
        <v>25</v>
      </c>
      <c r="B281" s="26">
        <v>43904</v>
      </c>
      <c r="C281" s="4">
        <v>0</v>
      </c>
      <c r="D281" s="29">
        <v>1</v>
      </c>
      <c r="F281" s="79">
        <f t="shared" si="9"/>
        <v>0</v>
      </c>
    </row>
    <row r="282" spans="1:6" x14ac:dyDescent="0.25">
      <c r="A282" s="5" t="s">
        <v>41</v>
      </c>
      <c r="B282" s="26">
        <v>43904</v>
      </c>
      <c r="C282" s="4">
        <v>0</v>
      </c>
      <c r="D282" s="29">
        <v>0</v>
      </c>
      <c r="F282" s="79">
        <f t="shared" si="9"/>
        <v>0</v>
      </c>
    </row>
    <row r="283" spans="1:6" x14ac:dyDescent="0.25">
      <c r="A283" s="5" t="s">
        <v>42</v>
      </c>
      <c r="B283" s="26">
        <v>43904</v>
      </c>
      <c r="C283" s="4">
        <v>0</v>
      </c>
      <c r="D283" s="29">
        <v>0</v>
      </c>
      <c r="F283" s="79">
        <f t="shared" si="9"/>
        <v>0</v>
      </c>
    </row>
    <row r="284" spans="1:6" x14ac:dyDescent="0.25">
      <c r="A284" s="5" t="s">
        <v>43</v>
      </c>
      <c r="B284" s="26">
        <v>43904</v>
      </c>
      <c r="C284" s="4">
        <v>2</v>
      </c>
      <c r="D284" s="29">
        <v>3</v>
      </c>
      <c r="F284" s="79">
        <f t="shared" si="9"/>
        <v>0</v>
      </c>
    </row>
    <row r="285" spans="1:6" x14ac:dyDescent="0.25">
      <c r="A285" s="5" t="s">
        <v>44</v>
      </c>
      <c r="B285" s="26">
        <v>43904</v>
      </c>
      <c r="C285" s="4">
        <v>0</v>
      </c>
      <c r="D285" s="29">
        <v>0</v>
      </c>
      <c r="F285" s="79">
        <f t="shared" si="9"/>
        <v>0</v>
      </c>
    </row>
    <row r="286" spans="1:6" x14ac:dyDescent="0.25">
      <c r="A286" s="5" t="s">
        <v>29</v>
      </c>
      <c r="B286" s="26">
        <v>43904</v>
      </c>
      <c r="C286" s="4">
        <v>1</v>
      </c>
      <c r="D286" s="29">
        <v>1</v>
      </c>
      <c r="F286" s="79">
        <f t="shared" si="9"/>
        <v>0</v>
      </c>
    </row>
    <row r="287" spans="1:6" x14ac:dyDescent="0.25">
      <c r="A287" s="5" t="s">
        <v>45</v>
      </c>
      <c r="B287" s="26">
        <v>43904</v>
      </c>
      <c r="C287" s="4">
        <v>0</v>
      </c>
      <c r="D287" s="29">
        <v>0</v>
      </c>
      <c r="F287" s="79">
        <f t="shared" si="9"/>
        <v>0</v>
      </c>
    </row>
    <row r="288" spans="1:6" x14ac:dyDescent="0.25">
      <c r="A288" s="5" t="s">
        <v>46</v>
      </c>
      <c r="B288" s="26">
        <v>43904</v>
      </c>
      <c r="C288" s="4">
        <v>0</v>
      </c>
      <c r="D288" s="29">
        <v>0</v>
      </c>
      <c r="F288" s="79">
        <f t="shared" si="9"/>
        <v>0</v>
      </c>
    </row>
    <row r="289" spans="1:6" x14ac:dyDescent="0.25">
      <c r="A289" s="5" t="s">
        <v>47</v>
      </c>
      <c r="B289" s="26">
        <v>43904</v>
      </c>
      <c r="C289" s="4">
        <v>0</v>
      </c>
      <c r="D289" s="29">
        <v>0</v>
      </c>
      <c r="F289" s="79">
        <f t="shared" si="9"/>
        <v>0</v>
      </c>
    </row>
    <row r="290" spans="1:6" x14ac:dyDescent="0.25">
      <c r="A290" s="61" t="s">
        <v>22</v>
      </c>
      <c r="B290" s="26">
        <v>43905</v>
      </c>
      <c r="C290" s="4">
        <v>1</v>
      </c>
      <c r="D290" s="29">
        <v>11</v>
      </c>
      <c r="F290" s="79">
        <f>E290+F266</f>
        <v>0</v>
      </c>
    </row>
    <row r="291" spans="1:6" x14ac:dyDescent="0.25">
      <c r="A291" s="5" t="s">
        <v>35</v>
      </c>
      <c r="B291" s="26">
        <v>43905</v>
      </c>
      <c r="C291" s="4">
        <v>0</v>
      </c>
      <c r="D291" s="29">
        <v>0</v>
      </c>
      <c r="F291" s="79">
        <f t="shared" ref="F291:F313" si="10">E291+F267</f>
        <v>0</v>
      </c>
    </row>
    <row r="292" spans="1:6" x14ac:dyDescent="0.25">
      <c r="A292" s="5" t="s">
        <v>21</v>
      </c>
      <c r="B292" s="26">
        <v>43905</v>
      </c>
      <c r="C292" s="4">
        <v>2</v>
      </c>
      <c r="D292" s="29">
        <v>7</v>
      </c>
      <c r="F292" s="79">
        <f t="shared" si="10"/>
        <v>1</v>
      </c>
    </row>
    <row r="293" spans="1:6" x14ac:dyDescent="0.25">
      <c r="A293" s="5" t="s">
        <v>36</v>
      </c>
      <c r="B293" s="26">
        <v>43905</v>
      </c>
      <c r="C293" s="4">
        <v>0</v>
      </c>
      <c r="D293" s="29">
        <v>0</v>
      </c>
      <c r="F293" s="79">
        <f t="shared" si="10"/>
        <v>0</v>
      </c>
    </row>
    <row r="294" spans="1:6" x14ac:dyDescent="0.25">
      <c r="A294" s="5" t="s">
        <v>20</v>
      </c>
      <c r="B294" s="26">
        <v>43905</v>
      </c>
      <c r="C294" s="4">
        <v>6</v>
      </c>
      <c r="D294" s="29">
        <v>28</v>
      </c>
      <c r="F294" s="79">
        <f t="shared" si="10"/>
        <v>1</v>
      </c>
    </row>
    <row r="295" spans="1:6" x14ac:dyDescent="0.25">
      <c r="A295" s="5" t="s">
        <v>27</v>
      </c>
      <c r="B295" s="26">
        <v>43905</v>
      </c>
      <c r="C295" s="4">
        <v>0</v>
      </c>
      <c r="D295" s="29">
        <v>2</v>
      </c>
      <c r="F295" s="79">
        <f t="shared" si="10"/>
        <v>0</v>
      </c>
    </row>
    <row r="296" spans="1:6" x14ac:dyDescent="0.25">
      <c r="A296" s="5" t="s">
        <v>37</v>
      </c>
      <c r="B296" s="26">
        <v>43905</v>
      </c>
      <c r="C296" s="4">
        <v>0</v>
      </c>
      <c r="D296" s="29">
        <v>0</v>
      </c>
      <c r="F296" s="79">
        <f t="shared" si="10"/>
        <v>0</v>
      </c>
    </row>
    <row r="297" spans="1:6" x14ac:dyDescent="0.25">
      <c r="A297" s="5" t="s">
        <v>38</v>
      </c>
      <c r="B297" s="26">
        <v>43905</v>
      </c>
      <c r="C297" s="4">
        <v>0</v>
      </c>
      <c r="D297" s="29">
        <v>1</v>
      </c>
      <c r="F297" s="79">
        <f t="shared" si="10"/>
        <v>0</v>
      </c>
    </row>
    <row r="298" spans="1:6" x14ac:dyDescent="0.25">
      <c r="A298" s="5" t="s">
        <v>48</v>
      </c>
      <c r="B298" s="26">
        <v>43905</v>
      </c>
      <c r="C298" s="4">
        <v>0</v>
      </c>
      <c r="D298" s="29">
        <v>0</v>
      </c>
      <c r="F298" s="79">
        <f t="shared" si="10"/>
        <v>0</v>
      </c>
    </row>
    <row r="299" spans="1:6" x14ac:dyDescent="0.25">
      <c r="A299" s="5" t="s">
        <v>39</v>
      </c>
      <c r="B299" s="26">
        <v>43905</v>
      </c>
      <c r="C299" s="4">
        <v>0</v>
      </c>
      <c r="D299" s="29">
        <v>0</v>
      </c>
      <c r="F299" s="79">
        <f t="shared" si="10"/>
        <v>0</v>
      </c>
    </row>
    <row r="300" spans="1:6" x14ac:dyDescent="0.25">
      <c r="A300" s="5" t="s">
        <v>40</v>
      </c>
      <c r="B300" s="26">
        <v>43905</v>
      </c>
      <c r="C300" s="4">
        <v>0</v>
      </c>
      <c r="D300" s="29">
        <v>0</v>
      </c>
      <c r="F300" s="79">
        <f t="shared" si="10"/>
        <v>0</v>
      </c>
    </row>
    <row r="301" spans="1:6" x14ac:dyDescent="0.25">
      <c r="A301" s="5" t="s">
        <v>28</v>
      </c>
      <c r="B301" s="26">
        <v>43905</v>
      </c>
      <c r="C301" s="4">
        <v>0</v>
      </c>
      <c r="D301" s="29">
        <v>0</v>
      </c>
      <c r="F301" s="79">
        <f t="shared" si="10"/>
        <v>0</v>
      </c>
    </row>
    <row r="302" spans="1:6" x14ac:dyDescent="0.25">
      <c r="A302" s="5" t="s">
        <v>24</v>
      </c>
      <c r="B302" s="26">
        <v>43905</v>
      </c>
      <c r="C302" s="4">
        <v>0</v>
      </c>
      <c r="D302" s="29">
        <v>0</v>
      </c>
      <c r="F302" s="79">
        <f t="shared" si="10"/>
        <v>0</v>
      </c>
    </row>
    <row r="303" spans="1:6" x14ac:dyDescent="0.25">
      <c r="A303" s="5" t="s">
        <v>30</v>
      </c>
      <c r="B303" s="26">
        <v>43905</v>
      </c>
      <c r="C303" s="4">
        <v>0</v>
      </c>
      <c r="D303" s="29">
        <v>0</v>
      </c>
      <c r="F303" s="79">
        <f t="shared" si="10"/>
        <v>0</v>
      </c>
    </row>
    <row r="304" spans="1:6" x14ac:dyDescent="0.25">
      <c r="A304" s="5" t="s">
        <v>26</v>
      </c>
      <c r="B304" s="26">
        <v>43905</v>
      </c>
      <c r="C304" s="4">
        <v>0</v>
      </c>
      <c r="D304" s="29">
        <v>0</v>
      </c>
      <c r="F304" s="79">
        <f t="shared" si="10"/>
        <v>0</v>
      </c>
    </row>
    <row r="305" spans="1:6" x14ac:dyDescent="0.25">
      <c r="A305" s="5" t="s">
        <v>25</v>
      </c>
      <c r="B305" s="26">
        <v>43905</v>
      </c>
      <c r="C305" s="4">
        <v>0</v>
      </c>
      <c r="D305" s="29">
        <v>1</v>
      </c>
      <c r="F305" s="79">
        <f t="shared" si="10"/>
        <v>0</v>
      </c>
    </row>
    <row r="306" spans="1:6" x14ac:dyDescent="0.25">
      <c r="A306" s="5" t="s">
        <v>41</v>
      </c>
      <c r="B306" s="26">
        <v>43905</v>
      </c>
      <c r="C306" s="4">
        <v>0</v>
      </c>
      <c r="D306" s="29">
        <v>0</v>
      </c>
      <c r="F306" s="79">
        <f t="shared" si="10"/>
        <v>0</v>
      </c>
    </row>
    <row r="307" spans="1:6" x14ac:dyDescent="0.25">
      <c r="A307" s="5" t="s">
        <v>42</v>
      </c>
      <c r="B307" s="26">
        <v>43905</v>
      </c>
      <c r="C307" s="4">
        <v>0</v>
      </c>
      <c r="D307" s="29">
        <v>0</v>
      </c>
      <c r="F307" s="79">
        <f t="shared" si="10"/>
        <v>0</v>
      </c>
    </row>
    <row r="308" spans="1:6" x14ac:dyDescent="0.25">
      <c r="A308" s="5" t="s">
        <v>43</v>
      </c>
      <c r="B308" s="26">
        <v>43905</v>
      </c>
      <c r="C308" s="4">
        <v>0</v>
      </c>
      <c r="D308" s="29">
        <v>3</v>
      </c>
      <c r="F308" s="79">
        <f t="shared" si="10"/>
        <v>0</v>
      </c>
    </row>
    <row r="309" spans="1:6" x14ac:dyDescent="0.25">
      <c r="A309" s="5" t="s">
        <v>44</v>
      </c>
      <c r="B309" s="26">
        <v>43905</v>
      </c>
      <c r="C309" s="4">
        <v>0</v>
      </c>
      <c r="D309" s="29">
        <v>0</v>
      </c>
      <c r="F309" s="79">
        <f t="shared" si="10"/>
        <v>0</v>
      </c>
    </row>
    <row r="310" spans="1:6" x14ac:dyDescent="0.25">
      <c r="A310" s="5" t="s">
        <v>29</v>
      </c>
      <c r="B310" s="26">
        <v>43905</v>
      </c>
      <c r="C310" s="4">
        <v>0</v>
      </c>
      <c r="D310" s="29">
        <v>1</v>
      </c>
      <c r="F310" s="79">
        <f t="shared" si="10"/>
        <v>0</v>
      </c>
    </row>
    <row r="311" spans="1:6" x14ac:dyDescent="0.25">
      <c r="A311" s="5" t="s">
        <v>45</v>
      </c>
      <c r="B311" s="26">
        <v>43905</v>
      </c>
      <c r="C311" s="4">
        <v>0</v>
      </c>
      <c r="D311" s="29">
        <v>0</v>
      </c>
      <c r="F311" s="79">
        <f t="shared" si="10"/>
        <v>0</v>
      </c>
    </row>
    <row r="312" spans="1:6" x14ac:dyDescent="0.25">
      <c r="A312" s="5" t="s">
        <v>46</v>
      </c>
      <c r="B312" s="26">
        <v>43905</v>
      </c>
      <c r="C312" s="4">
        <v>2</v>
      </c>
      <c r="D312" s="29">
        <v>2</v>
      </c>
      <c r="F312" s="79">
        <f t="shared" si="10"/>
        <v>0</v>
      </c>
    </row>
    <row r="313" spans="1:6" x14ac:dyDescent="0.25">
      <c r="A313" s="5" t="s">
        <v>47</v>
      </c>
      <c r="B313" s="26">
        <v>43905</v>
      </c>
      <c r="C313" s="4">
        <v>0</v>
      </c>
      <c r="D313" s="29">
        <v>0</v>
      </c>
      <c r="F313" s="79">
        <f t="shared" si="10"/>
        <v>0</v>
      </c>
    </row>
    <row r="314" spans="1:6" x14ac:dyDescent="0.25">
      <c r="A314" s="61" t="s">
        <v>22</v>
      </c>
      <c r="B314" s="26">
        <v>43906</v>
      </c>
      <c r="C314" s="4">
        <v>1</v>
      </c>
      <c r="D314" s="29">
        <v>12</v>
      </c>
      <c r="F314" s="79">
        <f>E314+F290</f>
        <v>0</v>
      </c>
    </row>
    <row r="315" spans="1:6" x14ac:dyDescent="0.25">
      <c r="A315" s="5" t="s">
        <v>35</v>
      </c>
      <c r="B315" s="26">
        <v>43906</v>
      </c>
      <c r="C315" s="4">
        <v>0</v>
      </c>
      <c r="D315" s="29">
        <v>0</v>
      </c>
      <c r="F315" s="79">
        <f t="shared" ref="F315:F337" si="11">E315+F291</f>
        <v>0</v>
      </c>
    </row>
    <row r="316" spans="1:6" x14ac:dyDescent="0.25">
      <c r="A316" s="5" t="s">
        <v>21</v>
      </c>
      <c r="B316" s="26">
        <v>43906</v>
      </c>
      <c r="C316" s="4">
        <v>3</v>
      </c>
      <c r="D316" s="29">
        <v>10</v>
      </c>
      <c r="F316" s="79">
        <f t="shared" si="11"/>
        <v>1</v>
      </c>
    </row>
    <row r="317" spans="1:6" x14ac:dyDescent="0.25">
      <c r="A317" s="5" t="s">
        <v>36</v>
      </c>
      <c r="B317" s="26">
        <v>43906</v>
      </c>
      <c r="C317" s="4">
        <v>0</v>
      </c>
      <c r="D317" s="29">
        <v>0</v>
      </c>
      <c r="F317" s="79">
        <f t="shared" si="11"/>
        <v>0</v>
      </c>
    </row>
    <row r="318" spans="1:6" x14ac:dyDescent="0.25">
      <c r="A318" s="5" t="s">
        <v>20</v>
      </c>
      <c r="B318" s="26">
        <v>43906</v>
      </c>
      <c r="C318" s="4">
        <v>5</v>
      </c>
      <c r="D318" s="29">
        <v>33</v>
      </c>
      <c r="F318" s="79">
        <f t="shared" si="11"/>
        <v>1</v>
      </c>
    </row>
    <row r="319" spans="1:6" x14ac:dyDescent="0.25">
      <c r="A319" s="5" t="s">
        <v>27</v>
      </c>
      <c r="B319" s="26">
        <v>43906</v>
      </c>
      <c r="C319" s="4">
        <v>0</v>
      </c>
      <c r="D319" s="29">
        <v>2</v>
      </c>
      <c r="F319" s="79">
        <f t="shared" si="11"/>
        <v>0</v>
      </c>
    </row>
    <row r="320" spans="1:6" x14ac:dyDescent="0.25">
      <c r="A320" s="5" t="s">
        <v>37</v>
      </c>
      <c r="B320" s="26">
        <v>43906</v>
      </c>
      <c r="C320" s="4">
        <v>0</v>
      </c>
      <c r="D320" s="29">
        <v>0</v>
      </c>
      <c r="F320" s="79">
        <f t="shared" si="11"/>
        <v>0</v>
      </c>
    </row>
    <row r="321" spans="1:6" x14ac:dyDescent="0.25">
      <c r="A321" s="5" t="s">
        <v>38</v>
      </c>
      <c r="B321" s="26">
        <v>43906</v>
      </c>
      <c r="C321" s="4">
        <v>0</v>
      </c>
      <c r="D321" s="29">
        <v>1</v>
      </c>
      <c r="F321" s="79">
        <f t="shared" si="11"/>
        <v>0</v>
      </c>
    </row>
    <row r="322" spans="1:6" x14ac:dyDescent="0.25">
      <c r="A322" s="5" t="s">
        <v>48</v>
      </c>
      <c r="B322" s="26">
        <v>43906</v>
      </c>
      <c r="C322" s="4">
        <v>0</v>
      </c>
      <c r="D322" s="29">
        <v>0</v>
      </c>
      <c r="F322" s="79">
        <f t="shared" si="11"/>
        <v>0</v>
      </c>
    </row>
    <row r="323" spans="1:6" x14ac:dyDescent="0.25">
      <c r="A323" s="5" t="s">
        <v>39</v>
      </c>
      <c r="B323" s="26">
        <v>43906</v>
      </c>
      <c r="C323" s="4">
        <v>0</v>
      </c>
      <c r="D323" s="29">
        <v>0</v>
      </c>
      <c r="F323" s="79">
        <f t="shared" si="11"/>
        <v>0</v>
      </c>
    </row>
    <row r="324" spans="1:6" x14ac:dyDescent="0.25">
      <c r="A324" s="5" t="s">
        <v>40</v>
      </c>
      <c r="B324" s="26">
        <v>43906</v>
      </c>
      <c r="C324" s="4">
        <v>0</v>
      </c>
      <c r="D324" s="29">
        <v>0</v>
      </c>
      <c r="F324" s="79">
        <f t="shared" si="11"/>
        <v>0</v>
      </c>
    </row>
    <row r="325" spans="1:6" x14ac:dyDescent="0.25">
      <c r="A325" s="5" t="s">
        <v>28</v>
      </c>
      <c r="B325" s="26">
        <v>43906</v>
      </c>
      <c r="C325" s="4">
        <v>0</v>
      </c>
      <c r="D325" s="29">
        <v>0</v>
      </c>
      <c r="F325" s="79">
        <f t="shared" si="11"/>
        <v>0</v>
      </c>
    </row>
    <row r="326" spans="1:6" x14ac:dyDescent="0.25">
      <c r="A326" s="5" t="s">
        <v>24</v>
      </c>
      <c r="B326" s="26">
        <v>43906</v>
      </c>
      <c r="C326" s="4">
        <v>0</v>
      </c>
      <c r="D326" s="29">
        <v>0</v>
      </c>
      <c r="F326" s="79">
        <f t="shared" si="11"/>
        <v>0</v>
      </c>
    </row>
    <row r="327" spans="1:6" x14ac:dyDescent="0.25">
      <c r="A327" s="5" t="s">
        <v>30</v>
      </c>
      <c r="B327" s="26">
        <v>43906</v>
      </c>
      <c r="C327" s="4">
        <v>0</v>
      </c>
      <c r="D327" s="29">
        <v>0</v>
      </c>
      <c r="F327" s="79">
        <f t="shared" si="11"/>
        <v>0</v>
      </c>
    </row>
    <row r="328" spans="1:6" x14ac:dyDescent="0.25">
      <c r="A328" s="5" t="s">
        <v>26</v>
      </c>
      <c r="B328" s="26">
        <v>43906</v>
      </c>
      <c r="C328" s="4">
        <v>0</v>
      </c>
      <c r="D328" s="29">
        <v>0</v>
      </c>
      <c r="F328" s="79">
        <f t="shared" si="11"/>
        <v>0</v>
      </c>
    </row>
    <row r="329" spans="1:6" x14ac:dyDescent="0.25">
      <c r="A329" s="5" t="s">
        <v>25</v>
      </c>
      <c r="B329" s="26">
        <v>43906</v>
      </c>
      <c r="C329" s="4">
        <v>0</v>
      </c>
      <c r="D329" s="29">
        <v>1</v>
      </c>
      <c r="F329" s="79">
        <f t="shared" si="11"/>
        <v>0</v>
      </c>
    </row>
    <row r="330" spans="1:6" x14ac:dyDescent="0.25">
      <c r="A330" s="5" t="s">
        <v>41</v>
      </c>
      <c r="B330" s="26">
        <v>43906</v>
      </c>
      <c r="C330" s="4">
        <v>0</v>
      </c>
      <c r="D330" s="29">
        <v>0</v>
      </c>
      <c r="F330" s="79">
        <f t="shared" si="11"/>
        <v>0</v>
      </c>
    </row>
    <row r="331" spans="1:6" x14ac:dyDescent="0.25">
      <c r="A331" s="5" t="s">
        <v>42</v>
      </c>
      <c r="B331" s="26">
        <v>43906</v>
      </c>
      <c r="C331" s="4">
        <v>0</v>
      </c>
      <c r="D331" s="29">
        <v>0</v>
      </c>
      <c r="F331" s="79">
        <f t="shared" si="11"/>
        <v>0</v>
      </c>
    </row>
    <row r="332" spans="1:6" x14ac:dyDescent="0.25">
      <c r="A332" s="5" t="s">
        <v>43</v>
      </c>
      <c r="B332" s="26">
        <v>43906</v>
      </c>
      <c r="C332" s="4">
        <v>0</v>
      </c>
      <c r="D332" s="29">
        <v>3</v>
      </c>
      <c r="F332" s="79">
        <f t="shared" si="11"/>
        <v>0</v>
      </c>
    </row>
    <row r="333" spans="1:6" x14ac:dyDescent="0.25">
      <c r="A333" s="5" t="s">
        <v>44</v>
      </c>
      <c r="B333" s="26">
        <v>43906</v>
      </c>
      <c r="C333" s="4">
        <v>0</v>
      </c>
      <c r="D333" s="29">
        <v>0</v>
      </c>
      <c r="F333" s="79">
        <f t="shared" si="11"/>
        <v>0</v>
      </c>
    </row>
    <row r="334" spans="1:6" x14ac:dyDescent="0.25">
      <c r="A334" s="5" t="s">
        <v>29</v>
      </c>
      <c r="B334" s="26">
        <v>43906</v>
      </c>
      <c r="C334" s="4">
        <v>0</v>
      </c>
      <c r="D334" s="29">
        <v>1</v>
      </c>
      <c r="F334" s="79">
        <f t="shared" si="11"/>
        <v>0</v>
      </c>
    </row>
    <row r="335" spans="1:6" x14ac:dyDescent="0.25">
      <c r="A335" s="5" t="s">
        <v>45</v>
      </c>
      <c r="B335" s="26">
        <v>43906</v>
      </c>
      <c r="C335" s="4">
        <v>0</v>
      </c>
      <c r="D335" s="29">
        <v>0</v>
      </c>
      <c r="F335" s="79">
        <f t="shared" si="11"/>
        <v>0</v>
      </c>
    </row>
    <row r="336" spans="1:6" x14ac:dyDescent="0.25">
      <c r="A336" s="5" t="s">
        <v>46</v>
      </c>
      <c r="B336" s="26">
        <v>43906</v>
      </c>
      <c r="C336" s="4">
        <v>0</v>
      </c>
      <c r="D336" s="29">
        <v>2</v>
      </c>
      <c r="F336" s="79">
        <f t="shared" si="11"/>
        <v>0</v>
      </c>
    </row>
    <row r="337" spans="1:6" x14ac:dyDescent="0.25">
      <c r="A337" s="5" t="s">
        <v>47</v>
      </c>
      <c r="B337" s="26">
        <v>43906</v>
      </c>
      <c r="C337" s="4">
        <v>0</v>
      </c>
      <c r="D337" s="29">
        <v>0</v>
      </c>
      <c r="F337" s="79">
        <f t="shared" si="11"/>
        <v>0</v>
      </c>
    </row>
    <row r="338" spans="1:6" x14ac:dyDescent="0.25">
      <c r="A338" s="61" t="s">
        <v>22</v>
      </c>
      <c r="B338" s="26">
        <v>43907</v>
      </c>
      <c r="C338" s="4">
        <v>1</v>
      </c>
      <c r="D338" s="29">
        <v>13</v>
      </c>
      <c r="F338" s="79">
        <f>E338+F314</f>
        <v>0</v>
      </c>
    </row>
    <row r="339" spans="1:6" x14ac:dyDescent="0.25">
      <c r="A339" s="5" t="s">
        <v>35</v>
      </c>
      <c r="B339" s="26">
        <v>43907</v>
      </c>
      <c r="C339" s="4">
        <v>0</v>
      </c>
      <c r="D339" s="29">
        <v>0</v>
      </c>
      <c r="F339" s="79">
        <f t="shared" ref="F339:F361" si="12">E339+F315</f>
        <v>0</v>
      </c>
    </row>
    <row r="340" spans="1:6" x14ac:dyDescent="0.25">
      <c r="A340" s="5" t="s">
        <v>21</v>
      </c>
      <c r="B340" s="26">
        <v>43907</v>
      </c>
      <c r="C340" s="4">
        <v>1</v>
      </c>
      <c r="D340" s="29">
        <v>11</v>
      </c>
      <c r="F340" s="79">
        <f t="shared" si="12"/>
        <v>1</v>
      </c>
    </row>
    <row r="341" spans="1:6" x14ac:dyDescent="0.25">
      <c r="A341" s="5" t="s">
        <v>36</v>
      </c>
      <c r="B341" s="26">
        <v>43907</v>
      </c>
      <c r="C341" s="4">
        <v>0</v>
      </c>
      <c r="D341" s="29">
        <v>0</v>
      </c>
      <c r="F341" s="79">
        <f t="shared" si="12"/>
        <v>0</v>
      </c>
    </row>
    <row r="342" spans="1:6" x14ac:dyDescent="0.25">
      <c r="A342" s="5" t="s">
        <v>20</v>
      </c>
      <c r="B342" s="26">
        <v>43907</v>
      </c>
      <c r="C342" s="4">
        <v>4</v>
      </c>
      <c r="D342" s="29">
        <v>37</v>
      </c>
      <c r="F342" s="79">
        <f t="shared" si="12"/>
        <v>1</v>
      </c>
    </row>
    <row r="343" spans="1:6" x14ac:dyDescent="0.25">
      <c r="A343" s="5" t="s">
        <v>27</v>
      </c>
      <c r="B343" s="26">
        <v>43907</v>
      </c>
      <c r="C343" s="4">
        <v>2</v>
      </c>
      <c r="D343" s="29">
        <v>4</v>
      </c>
      <c r="F343" s="79">
        <f t="shared" si="12"/>
        <v>0</v>
      </c>
    </row>
    <row r="344" spans="1:6" x14ac:dyDescent="0.25">
      <c r="A344" s="5" t="s">
        <v>37</v>
      </c>
      <c r="B344" s="26">
        <v>43907</v>
      </c>
      <c r="C344" s="4">
        <v>0</v>
      </c>
      <c r="D344" s="29">
        <v>0</v>
      </c>
      <c r="F344" s="79">
        <f t="shared" si="12"/>
        <v>0</v>
      </c>
    </row>
    <row r="345" spans="1:6" x14ac:dyDescent="0.25">
      <c r="A345" s="5" t="s">
        <v>38</v>
      </c>
      <c r="B345" s="26">
        <v>43907</v>
      </c>
      <c r="C345" s="4">
        <v>1</v>
      </c>
      <c r="D345" s="29">
        <v>2</v>
      </c>
      <c r="F345" s="79">
        <f t="shared" si="12"/>
        <v>0</v>
      </c>
    </row>
    <row r="346" spans="1:6" x14ac:dyDescent="0.25">
      <c r="A346" s="5" t="s">
        <v>48</v>
      </c>
      <c r="B346" s="26">
        <v>43907</v>
      </c>
      <c r="C346" s="4">
        <v>0</v>
      </c>
      <c r="D346" s="29">
        <v>0</v>
      </c>
      <c r="F346" s="79">
        <f t="shared" si="12"/>
        <v>0</v>
      </c>
    </row>
    <row r="347" spans="1:6" x14ac:dyDescent="0.25">
      <c r="A347" s="5" t="s">
        <v>39</v>
      </c>
      <c r="B347" s="26">
        <v>43907</v>
      </c>
      <c r="C347" s="4">
        <v>1</v>
      </c>
      <c r="D347" s="29">
        <v>1</v>
      </c>
      <c r="F347" s="79">
        <f t="shared" si="12"/>
        <v>0</v>
      </c>
    </row>
    <row r="348" spans="1:6" x14ac:dyDescent="0.25">
      <c r="A348" s="5" t="s">
        <v>40</v>
      </c>
      <c r="B348" s="26">
        <v>43907</v>
      </c>
      <c r="C348" s="4">
        <v>0</v>
      </c>
      <c r="D348" s="29">
        <v>0</v>
      </c>
      <c r="F348" s="79">
        <f t="shared" si="12"/>
        <v>0</v>
      </c>
    </row>
    <row r="349" spans="1:6" x14ac:dyDescent="0.25">
      <c r="A349" s="5" t="s">
        <v>28</v>
      </c>
      <c r="B349" s="26">
        <v>43907</v>
      </c>
      <c r="C349" s="4">
        <v>0</v>
      </c>
      <c r="D349" s="29">
        <v>0</v>
      </c>
      <c r="F349" s="79">
        <f t="shared" si="12"/>
        <v>0</v>
      </c>
    </row>
    <row r="350" spans="1:6" x14ac:dyDescent="0.25">
      <c r="A350" s="5" t="s">
        <v>24</v>
      </c>
      <c r="B350" s="26">
        <v>43907</v>
      </c>
      <c r="C350" s="4">
        <v>0</v>
      </c>
      <c r="D350" s="29">
        <v>0</v>
      </c>
      <c r="F350" s="79">
        <f t="shared" si="12"/>
        <v>0</v>
      </c>
    </row>
    <row r="351" spans="1:6" x14ac:dyDescent="0.25">
      <c r="A351" s="5" t="s">
        <v>30</v>
      </c>
      <c r="B351" s="26">
        <v>43907</v>
      </c>
      <c r="C351" s="4">
        <v>0</v>
      </c>
      <c r="D351" s="29">
        <v>0</v>
      </c>
      <c r="F351" s="79">
        <f t="shared" si="12"/>
        <v>0</v>
      </c>
    </row>
    <row r="352" spans="1:6" x14ac:dyDescent="0.25">
      <c r="A352" s="5" t="s">
        <v>26</v>
      </c>
      <c r="B352" s="26">
        <v>43907</v>
      </c>
      <c r="C352" s="4">
        <v>0</v>
      </c>
      <c r="D352" s="29">
        <v>0</v>
      </c>
      <c r="F352" s="79">
        <f t="shared" si="12"/>
        <v>0</v>
      </c>
    </row>
    <row r="353" spans="1:6" x14ac:dyDescent="0.25">
      <c r="A353" s="5" t="s">
        <v>25</v>
      </c>
      <c r="B353" s="26">
        <v>43907</v>
      </c>
      <c r="C353" s="4">
        <v>1</v>
      </c>
      <c r="D353" s="29">
        <v>2</v>
      </c>
      <c r="F353" s="79">
        <f t="shared" si="12"/>
        <v>0</v>
      </c>
    </row>
    <row r="354" spans="1:6" x14ac:dyDescent="0.25">
      <c r="A354" s="5" t="s">
        <v>41</v>
      </c>
      <c r="B354" s="26">
        <v>43907</v>
      </c>
      <c r="C354" s="4">
        <v>1</v>
      </c>
      <c r="D354" s="29">
        <v>1</v>
      </c>
      <c r="F354" s="79">
        <f t="shared" si="12"/>
        <v>0</v>
      </c>
    </row>
    <row r="355" spans="1:6" x14ac:dyDescent="0.25">
      <c r="A355" s="5" t="s">
        <v>42</v>
      </c>
      <c r="B355" s="26">
        <v>43907</v>
      </c>
      <c r="C355" s="4">
        <v>0</v>
      </c>
      <c r="D355" s="29">
        <v>0</v>
      </c>
      <c r="F355" s="79">
        <f t="shared" si="12"/>
        <v>0</v>
      </c>
    </row>
    <row r="356" spans="1:6" x14ac:dyDescent="0.25">
      <c r="A356" s="5" t="s">
        <v>43</v>
      </c>
      <c r="B356" s="26">
        <v>43907</v>
      </c>
      <c r="C356" s="4">
        <v>0</v>
      </c>
      <c r="D356" s="29">
        <v>3</v>
      </c>
      <c r="F356" s="79">
        <f t="shared" si="12"/>
        <v>0</v>
      </c>
    </row>
    <row r="357" spans="1:6" x14ac:dyDescent="0.25">
      <c r="A357" s="5" t="s">
        <v>44</v>
      </c>
      <c r="B357" s="26">
        <v>43907</v>
      </c>
      <c r="C357" s="4">
        <v>1</v>
      </c>
      <c r="D357" s="29">
        <v>1</v>
      </c>
      <c r="F357" s="79">
        <f t="shared" si="12"/>
        <v>0</v>
      </c>
    </row>
    <row r="358" spans="1:6" x14ac:dyDescent="0.25">
      <c r="A358" s="5" t="s">
        <v>29</v>
      </c>
      <c r="B358" s="26">
        <v>43907</v>
      </c>
      <c r="C358" s="4">
        <v>0</v>
      </c>
      <c r="D358" s="29">
        <v>1</v>
      </c>
      <c r="F358" s="79">
        <f t="shared" si="12"/>
        <v>0</v>
      </c>
    </row>
    <row r="359" spans="1:6" x14ac:dyDescent="0.25">
      <c r="A359" s="5" t="s">
        <v>45</v>
      </c>
      <c r="B359" s="26">
        <v>43907</v>
      </c>
      <c r="C359" s="4">
        <v>0</v>
      </c>
      <c r="D359" s="29">
        <v>0</v>
      </c>
      <c r="F359" s="79">
        <f t="shared" si="12"/>
        <v>0</v>
      </c>
    </row>
    <row r="360" spans="1:6" x14ac:dyDescent="0.25">
      <c r="A360" s="5" t="s">
        <v>46</v>
      </c>
      <c r="B360" s="26">
        <v>43907</v>
      </c>
      <c r="C360" s="4">
        <v>0</v>
      </c>
      <c r="D360" s="29">
        <v>2</v>
      </c>
      <c r="F360" s="79">
        <f t="shared" si="12"/>
        <v>0</v>
      </c>
    </row>
    <row r="361" spans="1:6" x14ac:dyDescent="0.25">
      <c r="A361" s="5" t="s">
        <v>47</v>
      </c>
      <c r="B361" s="26">
        <v>43907</v>
      </c>
      <c r="C361" s="4">
        <v>0</v>
      </c>
      <c r="D361" s="29">
        <v>0</v>
      </c>
      <c r="F361" s="79">
        <f t="shared" si="12"/>
        <v>0</v>
      </c>
    </row>
    <row r="362" spans="1:6" x14ac:dyDescent="0.25">
      <c r="A362" s="61" t="s">
        <v>22</v>
      </c>
      <c r="B362" s="26">
        <v>43908</v>
      </c>
      <c r="C362" s="4">
        <v>6</v>
      </c>
      <c r="D362" s="29">
        <v>19</v>
      </c>
      <c r="E362" s="15"/>
      <c r="F362" s="79">
        <f>E362+F338</f>
        <v>0</v>
      </c>
    </row>
    <row r="363" spans="1:6" x14ac:dyDescent="0.25">
      <c r="A363" s="5" t="s">
        <v>35</v>
      </c>
      <c r="B363" s="26">
        <v>43908</v>
      </c>
      <c r="C363" s="4">
        <v>0</v>
      </c>
      <c r="D363" s="29">
        <v>0</v>
      </c>
      <c r="F363" s="79">
        <f t="shared" ref="F363:F385" si="13">E363+F339</f>
        <v>0</v>
      </c>
    </row>
    <row r="364" spans="1:6" x14ac:dyDescent="0.25">
      <c r="A364" s="5" t="s">
        <v>21</v>
      </c>
      <c r="B364" s="26">
        <v>43908</v>
      </c>
      <c r="C364" s="4">
        <v>1</v>
      </c>
      <c r="D364" s="29">
        <v>12</v>
      </c>
      <c r="F364" s="79">
        <f t="shared" si="13"/>
        <v>1</v>
      </c>
    </row>
    <row r="365" spans="1:6" x14ac:dyDescent="0.25">
      <c r="A365" s="5" t="s">
        <v>36</v>
      </c>
      <c r="B365" s="26">
        <v>43908</v>
      </c>
      <c r="C365" s="4">
        <v>0</v>
      </c>
      <c r="D365" s="29">
        <v>0</v>
      </c>
      <c r="F365" s="79">
        <f t="shared" si="13"/>
        <v>0</v>
      </c>
    </row>
    <row r="366" spans="1:6" x14ac:dyDescent="0.25">
      <c r="A366" s="5" t="s">
        <v>20</v>
      </c>
      <c r="B366" s="26">
        <v>43908</v>
      </c>
      <c r="C366" s="4">
        <v>10</v>
      </c>
      <c r="D366" s="29">
        <v>47</v>
      </c>
      <c r="F366" s="79">
        <f t="shared" si="13"/>
        <v>1</v>
      </c>
    </row>
    <row r="367" spans="1:6" x14ac:dyDescent="0.25">
      <c r="A367" s="5" t="s">
        <v>27</v>
      </c>
      <c r="B367" s="26">
        <v>43908</v>
      </c>
      <c r="C367" s="4">
        <v>1</v>
      </c>
      <c r="D367" s="29">
        <v>5</v>
      </c>
      <c r="F367" s="79">
        <f t="shared" si="13"/>
        <v>0</v>
      </c>
    </row>
    <row r="368" spans="1:6" x14ac:dyDescent="0.25">
      <c r="A368" s="5" t="s">
        <v>37</v>
      </c>
      <c r="B368" s="26">
        <v>43908</v>
      </c>
      <c r="C368" s="4">
        <v>0</v>
      </c>
      <c r="D368" s="29">
        <v>0</v>
      </c>
      <c r="F368" s="79">
        <f t="shared" si="13"/>
        <v>0</v>
      </c>
    </row>
    <row r="369" spans="1:6" x14ac:dyDescent="0.25">
      <c r="A369" s="5" t="s">
        <v>38</v>
      </c>
      <c r="B369" s="26">
        <v>43908</v>
      </c>
      <c r="C369" s="4">
        <v>1</v>
      </c>
      <c r="D369" s="29">
        <v>3</v>
      </c>
      <c r="F369" s="79">
        <f t="shared" si="13"/>
        <v>0</v>
      </c>
    </row>
    <row r="370" spans="1:6" x14ac:dyDescent="0.25">
      <c r="A370" s="5" t="s">
        <v>48</v>
      </c>
      <c r="B370" s="26">
        <v>43908</v>
      </c>
      <c r="C370" s="4">
        <v>0</v>
      </c>
      <c r="D370" s="29">
        <v>0</v>
      </c>
      <c r="F370" s="79">
        <f t="shared" si="13"/>
        <v>0</v>
      </c>
    </row>
    <row r="371" spans="1:6" x14ac:dyDescent="0.25">
      <c r="A371" s="5" t="s">
        <v>39</v>
      </c>
      <c r="B371" s="26">
        <v>43908</v>
      </c>
      <c r="C371" s="4">
        <v>0</v>
      </c>
      <c r="D371" s="29">
        <v>1</v>
      </c>
      <c r="F371" s="79">
        <f t="shared" si="13"/>
        <v>0</v>
      </c>
    </row>
    <row r="372" spans="1:6" x14ac:dyDescent="0.25">
      <c r="A372" s="5" t="s">
        <v>40</v>
      </c>
      <c r="B372" s="26">
        <v>43908</v>
      </c>
      <c r="C372" s="4">
        <v>0</v>
      </c>
      <c r="D372" s="29">
        <v>0</v>
      </c>
      <c r="F372" s="79">
        <f t="shared" si="13"/>
        <v>0</v>
      </c>
    </row>
    <row r="373" spans="1:6" x14ac:dyDescent="0.25">
      <c r="A373" s="5" t="s">
        <v>28</v>
      </c>
      <c r="B373" s="26">
        <v>43908</v>
      </c>
      <c r="C373" s="4">
        <v>0</v>
      </c>
      <c r="D373" s="29">
        <v>0</v>
      </c>
      <c r="F373" s="79">
        <f t="shared" si="13"/>
        <v>0</v>
      </c>
    </row>
    <row r="374" spans="1:6" x14ac:dyDescent="0.25">
      <c r="A374" s="5" t="s">
        <v>24</v>
      </c>
      <c r="B374" s="26">
        <v>43908</v>
      </c>
      <c r="C374" s="4">
        <v>0</v>
      </c>
      <c r="D374" s="29">
        <v>0</v>
      </c>
      <c r="F374" s="79">
        <f t="shared" si="13"/>
        <v>0</v>
      </c>
    </row>
    <row r="375" spans="1:6" x14ac:dyDescent="0.25">
      <c r="A375" s="5" t="s">
        <v>30</v>
      </c>
      <c r="B375" s="26">
        <v>43908</v>
      </c>
      <c r="C375" s="4">
        <v>0</v>
      </c>
      <c r="D375" s="29">
        <v>0</v>
      </c>
      <c r="F375" s="79">
        <f t="shared" si="13"/>
        <v>0</v>
      </c>
    </row>
    <row r="376" spans="1:6" x14ac:dyDescent="0.25">
      <c r="A376" s="5" t="s">
        <v>26</v>
      </c>
      <c r="B376" s="26">
        <v>43908</v>
      </c>
      <c r="C376" s="4">
        <v>0</v>
      </c>
      <c r="D376" s="29">
        <v>0</v>
      </c>
      <c r="F376" s="79">
        <f t="shared" si="13"/>
        <v>0</v>
      </c>
    </row>
    <row r="377" spans="1:6" x14ac:dyDescent="0.25">
      <c r="A377" s="5" t="s">
        <v>25</v>
      </c>
      <c r="B377" s="26">
        <v>43908</v>
      </c>
      <c r="C377" s="4">
        <v>0</v>
      </c>
      <c r="D377" s="29">
        <v>2</v>
      </c>
      <c r="F377" s="79">
        <f t="shared" si="13"/>
        <v>0</v>
      </c>
    </row>
    <row r="378" spans="1:6" x14ac:dyDescent="0.25">
      <c r="A378" s="5" t="s">
        <v>41</v>
      </c>
      <c r="B378" s="26">
        <v>43908</v>
      </c>
      <c r="C378" s="4">
        <v>0</v>
      </c>
      <c r="D378" s="29">
        <v>1</v>
      </c>
      <c r="F378" s="79">
        <f t="shared" si="13"/>
        <v>0</v>
      </c>
    </row>
    <row r="379" spans="1:6" x14ac:dyDescent="0.25">
      <c r="A379" s="5" t="s">
        <v>42</v>
      </c>
      <c r="B379" s="26">
        <v>43908</v>
      </c>
      <c r="C379" s="4">
        <v>0</v>
      </c>
      <c r="D379" s="29">
        <v>0</v>
      </c>
      <c r="F379" s="79">
        <f t="shared" si="13"/>
        <v>0</v>
      </c>
    </row>
    <row r="380" spans="1:6" x14ac:dyDescent="0.25">
      <c r="A380" s="5" t="s">
        <v>43</v>
      </c>
      <c r="B380" s="26">
        <v>43908</v>
      </c>
      <c r="C380" s="4">
        <v>0</v>
      </c>
      <c r="D380" s="29">
        <v>3</v>
      </c>
      <c r="F380" s="79">
        <f t="shared" si="13"/>
        <v>0</v>
      </c>
    </row>
    <row r="381" spans="1:6" x14ac:dyDescent="0.25">
      <c r="A381" s="5" t="s">
        <v>44</v>
      </c>
      <c r="B381" s="26">
        <v>43908</v>
      </c>
      <c r="C381" s="4">
        <v>0</v>
      </c>
      <c r="D381" s="29">
        <v>1</v>
      </c>
      <c r="F381" s="79">
        <f t="shared" si="13"/>
        <v>0</v>
      </c>
    </row>
    <row r="382" spans="1:6" x14ac:dyDescent="0.25">
      <c r="A382" s="5" t="s">
        <v>29</v>
      </c>
      <c r="B382" s="26">
        <v>43908</v>
      </c>
      <c r="C382" s="4">
        <v>0</v>
      </c>
      <c r="D382" s="29">
        <v>1</v>
      </c>
      <c r="F382" s="79">
        <f t="shared" si="13"/>
        <v>0</v>
      </c>
    </row>
    <row r="383" spans="1:6" x14ac:dyDescent="0.25">
      <c r="A383" s="5" t="s">
        <v>45</v>
      </c>
      <c r="B383" s="26">
        <v>43908</v>
      </c>
      <c r="C383" s="4">
        <v>0</v>
      </c>
      <c r="D383" s="29">
        <v>0</v>
      </c>
      <c r="F383" s="79">
        <f t="shared" si="13"/>
        <v>0</v>
      </c>
    </row>
    <row r="384" spans="1:6" x14ac:dyDescent="0.25">
      <c r="A384" s="5" t="s">
        <v>46</v>
      </c>
      <c r="B384" s="26">
        <v>43908</v>
      </c>
      <c r="C384" s="4">
        <v>0</v>
      </c>
      <c r="D384" s="29">
        <v>2</v>
      </c>
      <c r="F384" s="79">
        <f t="shared" si="13"/>
        <v>0</v>
      </c>
    </row>
    <row r="385" spans="1:6" x14ac:dyDescent="0.25">
      <c r="A385" s="5" t="s">
        <v>47</v>
      </c>
      <c r="B385" s="26">
        <v>43908</v>
      </c>
      <c r="C385" s="4">
        <v>0</v>
      </c>
      <c r="D385" s="29">
        <v>0</v>
      </c>
      <c r="F385" s="79">
        <f t="shared" si="13"/>
        <v>0</v>
      </c>
    </row>
    <row r="386" spans="1:6" x14ac:dyDescent="0.25">
      <c r="A386" s="61" t="s">
        <v>22</v>
      </c>
      <c r="B386" s="26">
        <v>43909</v>
      </c>
      <c r="C386" s="4">
        <v>14</v>
      </c>
      <c r="D386" s="29">
        <v>33</v>
      </c>
      <c r="F386" s="79">
        <f>E386+F362</f>
        <v>0</v>
      </c>
    </row>
    <row r="387" spans="1:6" x14ac:dyDescent="0.25">
      <c r="A387" s="5" t="s">
        <v>35</v>
      </c>
      <c r="B387" s="26">
        <v>43909</v>
      </c>
      <c r="C387" s="4">
        <v>0</v>
      </c>
      <c r="D387" s="29">
        <v>0</v>
      </c>
      <c r="F387" s="79">
        <f t="shared" ref="F387:F409" si="14">E387+F363</f>
        <v>0</v>
      </c>
    </row>
    <row r="388" spans="1:6" x14ac:dyDescent="0.25">
      <c r="A388" s="5" t="s">
        <v>21</v>
      </c>
      <c r="B388" s="26">
        <v>43909</v>
      </c>
      <c r="C388" s="4">
        <v>2</v>
      </c>
      <c r="D388" s="29">
        <v>14</v>
      </c>
      <c r="F388" s="79">
        <f t="shared" si="14"/>
        <v>1</v>
      </c>
    </row>
    <row r="389" spans="1:6" x14ac:dyDescent="0.25">
      <c r="A389" s="5" t="s">
        <v>36</v>
      </c>
      <c r="B389" s="26">
        <v>43909</v>
      </c>
      <c r="C389" s="4">
        <v>0</v>
      </c>
      <c r="D389" s="29">
        <v>0</v>
      </c>
      <c r="F389" s="79">
        <f t="shared" si="14"/>
        <v>0</v>
      </c>
    </row>
    <row r="390" spans="1:6" x14ac:dyDescent="0.25">
      <c r="A390" s="5" t="s">
        <v>20</v>
      </c>
      <c r="B390" s="26">
        <v>43909</v>
      </c>
      <c r="C390" s="4">
        <v>8</v>
      </c>
      <c r="D390" s="29">
        <v>55</v>
      </c>
      <c r="F390" s="79">
        <f t="shared" si="14"/>
        <v>1</v>
      </c>
    </row>
    <row r="391" spans="1:6" x14ac:dyDescent="0.25">
      <c r="A391" s="5" t="s">
        <v>27</v>
      </c>
      <c r="B391" s="26">
        <v>43909</v>
      </c>
      <c r="C391" s="4">
        <v>3</v>
      </c>
      <c r="D391" s="29">
        <v>8</v>
      </c>
      <c r="F391" s="79">
        <f t="shared" si="14"/>
        <v>0</v>
      </c>
    </row>
    <row r="392" spans="1:6" x14ac:dyDescent="0.25">
      <c r="A392" s="5" t="s">
        <v>37</v>
      </c>
      <c r="B392" s="26">
        <v>43909</v>
      </c>
      <c r="C392" s="4">
        <v>0</v>
      </c>
      <c r="D392" s="29">
        <v>0</v>
      </c>
      <c r="F392" s="79">
        <f t="shared" si="14"/>
        <v>0</v>
      </c>
    </row>
    <row r="393" spans="1:6" x14ac:dyDescent="0.25">
      <c r="A393" s="5" t="s">
        <v>38</v>
      </c>
      <c r="B393" s="26">
        <v>43909</v>
      </c>
      <c r="C393" s="4">
        <v>0</v>
      </c>
      <c r="D393" s="29">
        <v>3</v>
      </c>
      <c r="F393" s="79">
        <f t="shared" si="14"/>
        <v>0</v>
      </c>
    </row>
    <row r="394" spans="1:6" x14ac:dyDescent="0.25">
      <c r="A394" s="5" t="s">
        <v>48</v>
      </c>
      <c r="B394" s="26">
        <v>43909</v>
      </c>
      <c r="C394" s="4">
        <v>0</v>
      </c>
      <c r="D394" s="29">
        <v>0</v>
      </c>
      <c r="F394" s="79">
        <f t="shared" si="14"/>
        <v>0</v>
      </c>
    </row>
    <row r="395" spans="1:6" x14ac:dyDescent="0.25">
      <c r="A395" s="5" t="s">
        <v>39</v>
      </c>
      <c r="B395" s="26">
        <v>43909</v>
      </c>
      <c r="C395" s="4">
        <v>0</v>
      </c>
      <c r="D395" s="29">
        <v>1</v>
      </c>
      <c r="F395" s="79">
        <f t="shared" si="14"/>
        <v>0</v>
      </c>
    </row>
    <row r="396" spans="1:6" x14ac:dyDescent="0.25">
      <c r="A396" s="5" t="s">
        <v>40</v>
      </c>
      <c r="B396" s="26">
        <v>43909</v>
      </c>
      <c r="C396" s="4">
        <v>0</v>
      </c>
      <c r="D396" s="29">
        <v>0</v>
      </c>
      <c r="F396" s="79">
        <f t="shared" si="14"/>
        <v>0</v>
      </c>
    </row>
    <row r="397" spans="1:6" x14ac:dyDescent="0.25">
      <c r="A397" s="5" t="s">
        <v>28</v>
      </c>
      <c r="B397" s="26">
        <v>43909</v>
      </c>
      <c r="C397" s="4">
        <v>0</v>
      </c>
      <c r="D397" s="29">
        <v>0</v>
      </c>
      <c r="F397" s="79">
        <f t="shared" si="14"/>
        <v>0</v>
      </c>
    </row>
    <row r="398" spans="1:6" x14ac:dyDescent="0.25">
      <c r="A398" s="5" t="s">
        <v>24</v>
      </c>
      <c r="B398" s="26">
        <v>43909</v>
      </c>
      <c r="C398" s="4">
        <v>0</v>
      </c>
      <c r="D398" s="29">
        <v>0</v>
      </c>
      <c r="F398" s="79">
        <f t="shared" si="14"/>
        <v>0</v>
      </c>
    </row>
    <row r="399" spans="1:6" x14ac:dyDescent="0.25">
      <c r="A399" s="5" t="s">
        <v>30</v>
      </c>
      <c r="B399" s="26">
        <v>43909</v>
      </c>
      <c r="C399" s="4">
        <v>0</v>
      </c>
      <c r="D399" s="29">
        <v>0</v>
      </c>
      <c r="F399" s="79">
        <f t="shared" si="14"/>
        <v>0</v>
      </c>
    </row>
    <row r="400" spans="1:6" x14ac:dyDescent="0.25">
      <c r="A400" s="5" t="s">
        <v>26</v>
      </c>
      <c r="B400" s="26">
        <v>43909</v>
      </c>
      <c r="C400" s="4">
        <v>0</v>
      </c>
      <c r="D400" s="29">
        <v>0</v>
      </c>
      <c r="F400" s="79">
        <f t="shared" si="14"/>
        <v>0</v>
      </c>
    </row>
    <row r="401" spans="1:6" x14ac:dyDescent="0.25">
      <c r="A401" s="5" t="s">
        <v>25</v>
      </c>
      <c r="B401" s="26">
        <v>43909</v>
      </c>
      <c r="C401" s="4">
        <v>1</v>
      </c>
      <c r="D401" s="29">
        <v>3</v>
      </c>
      <c r="F401" s="79">
        <f t="shared" si="14"/>
        <v>0</v>
      </c>
    </row>
    <row r="402" spans="1:6" x14ac:dyDescent="0.25">
      <c r="A402" s="5" t="s">
        <v>41</v>
      </c>
      <c r="B402" s="26">
        <v>43909</v>
      </c>
      <c r="C402" s="4">
        <v>0</v>
      </c>
      <c r="D402" s="29">
        <v>1</v>
      </c>
      <c r="F402" s="79">
        <f t="shared" si="14"/>
        <v>0</v>
      </c>
    </row>
    <row r="403" spans="1:6" x14ac:dyDescent="0.25">
      <c r="A403" s="5" t="s">
        <v>42</v>
      </c>
      <c r="B403" s="26">
        <v>43909</v>
      </c>
      <c r="C403" s="4">
        <v>0</v>
      </c>
      <c r="D403" s="29">
        <v>0</v>
      </c>
      <c r="F403" s="79">
        <f t="shared" si="14"/>
        <v>0</v>
      </c>
    </row>
    <row r="404" spans="1:6" x14ac:dyDescent="0.25">
      <c r="A404" s="5" t="s">
        <v>43</v>
      </c>
      <c r="B404" s="26">
        <v>43909</v>
      </c>
      <c r="C404" s="4">
        <v>0</v>
      </c>
      <c r="D404" s="29">
        <v>3</v>
      </c>
      <c r="F404" s="79">
        <f t="shared" si="14"/>
        <v>0</v>
      </c>
    </row>
    <row r="405" spans="1:6" x14ac:dyDescent="0.25">
      <c r="A405" s="5" t="s">
        <v>44</v>
      </c>
      <c r="B405" s="26">
        <v>43909</v>
      </c>
      <c r="C405" s="4">
        <v>0</v>
      </c>
      <c r="D405" s="29">
        <v>1</v>
      </c>
      <c r="F405" s="79">
        <f t="shared" si="14"/>
        <v>0</v>
      </c>
    </row>
    <row r="406" spans="1:6" x14ac:dyDescent="0.25">
      <c r="A406" s="5" t="s">
        <v>29</v>
      </c>
      <c r="B406" s="26">
        <v>43909</v>
      </c>
      <c r="C406" s="4">
        <v>1</v>
      </c>
      <c r="D406" s="29">
        <v>2</v>
      </c>
      <c r="F406" s="79">
        <f t="shared" si="14"/>
        <v>0</v>
      </c>
    </row>
    <row r="407" spans="1:6" x14ac:dyDescent="0.25">
      <c r="A407" s="5" t="s">
        <v>45</v>
      </c>
      <c r="B407" s="26">
        <v>43909</v>
      </c>
      <c r="C407" s="4">
        <v>0</v>
      </c>
      <c r="D407" s="29">
        <v>0</v>
      </c>
      <c r="F407" s="79">
        <f t="shared" si="14"/>
        <v>0</v>
      </c>
    </row>
    <row r="408" spans="1:6" x14ac:dyDescent="0.25">
      <c r="A408" s="5" t="s">
        <v>46</v>
      </c>
      <c r="B408" s="26">
        <v>43909</v>
      </c>
      <c r="C408" s="4">
        <v>0</v>
      </c>
      <c r="D408" s="29">
        <v>2</v>
      </c>
      <c r="F408" s="79">
        <f t="shared" si="14"/>
        <v>0</v>
      </c>
    </row>
    <row r="409" spans="1:6" x14ac:dyDescent="0.25">
      <c r="A409" s="5" t="s">
        <v>47</v>
      </c>
      <c r="B409" s="26">
        <v>43909</v>
      </c>
      <c r="C409" s="4">
        <v>1</v>
      </c>
      <c r="D409" s="29">
        <v>1</v>
      </c>
      <c r="F409" s="79">
        <f t="shared" si="14"/>
        <v>0</v>
      </c>
    </row>
    <row r="410" spans="1:6" x14ac:dyDescent="0.25">
      <c r="A410" s="61" t="s">
        <v>22</v>
      </c>
      <c r="B410" s="26">
        <v>43910</v>
      </c>
      <c r="C410" s="4">
        <v>9</v>
      </c>
      <c r="D410" s="29">
        <v>42</v>
      </c>
      <c r="F410" s="79">
        <f>E410+F386</f>
        <v>0</v>
      </c>
    </row>
    <row r="411" spans="1:6" x14ac:dyDescent="0.25">
      <c r="A411" s="5" t="s">
        <v>35</v>
      </c>
      <c r="B411" s="26">
        <v>43910</v>
      </c>
      <c r="C411" s="4">
        <v>0</v>
      </c>
      <c r="D411" s="29">
        <v>0</v>
      </c>
      <c r="F411" s="79">
        <f t="shared" ref="F411:F433" si="15">E411+F387</f>
        <v>0</v>
      </c>
    </row>
    <row r="412" spans="1:6" x14ac:dyDescent="0.25">
      <c r="A412" s="5" t="s">
        <v>21</v>
      </c>
      <c r="B412" s="26">
        <v>43910</v>
      </c>
      <c r="C412" s="4">
        <v>1</v>
      </c>
      <c r="D412" s="29">
        <v>15</v>
      </c>
      <c r="F412" s="79">
        <f t="shared" si="15"/>
        <v>1</v>
      </c>
    </row>
    <row r="413" spans="1:6" x14ac:dyDescent="0.25">
      <c r="A413" s="5" t="s">
        <v>36</v>
      </c>
      <c r="B413" s="26">
        <v>43910</v>
      </c>
      <c r="C413" s="4">
        <v>0</v>
      </c>
      <c r="D413" s="29">
        <v>0</v>
      </c>
      <c r="F413" s="79">
        <f t="shared" si="15"/>
        <v>0</v>
      </c>
    </row>
    <row r="414" spans="1:6" x14ac:dyDescent="0.25">
      <c r="A414" s="5" t="s">
        <v>20</v>
      </c>
      <c r="B414" s="26">
        <v>43910</v>
      </c>
      <c r="C414" s="4">
        <v>9</v>
      </c>
      <c r="D414" s="29">
        <v>64</v>
      </c>
      <c r="F414" s="79">
        <f t="shared" si="15"/>
        <v>1</v>
      </c>
    </row>
    <row r="415" spans="1:6" x14ac:dyDescent="0.25">
      <c r="A415" s="5" t="s">
        <v>27</v>
      </c>
      <c r="B415" s="26">
        <v>43910</v>
      </c>
      <c r="C415" s="4">
        <v>5</v>
      </c>
      <c r="D415" s="29">
        <v>13</v>
      </c>
      <c r="F415" s="79">
        <f t="shared" si="15"/>
        <v>0</v>
      </c>
    </row>
    <row r="416" spans="1:6" x14ac:dyDescent="0.25">
      <c r="A416" s="5" t="s">
        <v>37</v>
      </c>
      <c r="B416" s="26">
        <v>43910</v>
      </c>
      <c r="C416" s="4">
        <v>1</v>
      </c>
      <c r="D416" s="29">
        <v>1</v>
      </c>
      <c r="F416" s="79">
        <f t="shared" si="15"/>
        <v>0</v>
      </c>
    </row>
    <row r="417" spans="1:6" x14ac:dyDescent="0.25">
      <c r="A417" s="5" t="s">
        <v>38</v>
      </c>
      <c r="B417" s="26">
        <v>43910</v>
      </c>
      <c r="C417" s="4">
        <v>1</v>
      </c>
      <c r="D417" s="29">
        <v>4</v>
      </c>
      <c r="F417" s="79">
        <f t="shared" si="15"/>
        <v>0</v>
      </c>
    </row>
    <row r="418" spans="1:6" x14ac:dyDescent="0.25">
      <c r="A418" s="5" t="s">
        <v>48</v>
      </c>
      <c r="B418" s="26">
        <v>43910</v>
      </c>
      <c r="C418" s="4">
        <v>0</v>
      </c>
      <c r="D418" s="29">
        <v>0</v>
      </c>
      <c r="F418" s="79">
        <f t="shared" si="15"/>
        <v>0</v>
      </c>
    </row>
    <row r="419" spans="1:6" x14ac:dyDescent="0.25">
      <c r="A419" s="5" t="s">
        <v>39</v>
      </c>
      <c r="B419" s="26">
        <v>43910</v>
      </c>
      <c r="C419" s="4">
        <v>0</v>
      </c>
      <c r="D419" s="29">
        <v>1</v>
      </c>
      <c r="F419" s="79">
        <f t="shared" si="15"/>
        <v>0</v>
      </c>
    </row>
    <row r="420" spans="1:6" x14ac:dyDescent="0.25">
      <c r="A420" s="5" t="s">
        <v>40</v>
      </c>
      <c r="B420" s="26">
        <v>43910</v>
      </c>
      <c r="C420" s="4">
        <v>0</v>
      </c>
      <c r="D420" s="29">
        <v>0</v>
      </c>
      <c r="F420" s="79">
        <f t="shared" si="15"/>
        <v>0</v>
      </c>
    </row>
    <row r="421" spans="1:6" x14ac:dyDescent="0.25">
      <c r="A421" s="5" t="s">
        <v>28</v>
      </c>
      <c r="B421" s="26">
        <v>43910</v>
      </c>
      <c r="C421" s="4">
        <v>0</v>
      </c>
      <c r="D421" s="29">
        <v>0</v>
      </c>
      <c r="F421" s="79">
        <f t="shared" si="15"/>
        <v>0</v>
      </c>
    </row>
    <row r="422" spans="1:6" x14ac:dyDescent="0.25">
      <c r="A422" s="5" t="s">
        <v>24</v>
      </c>
      <c r="B422" s="26">
        <v>43910</v>
      </c>
      <c r="C422" s="4">
        <v>0</v>
      </c>
      <c r="D422" s="29">
        <v>0</v>
      </c>
      <c r="F422" s="79">
        <f t="shared" si="15"/>
        <v>0</v>
      </c>
    </row>
    <row r="423" spans="1:6" x14ac:dyDescent="0.25">
      <c r="A423" s="5" t="s">
        <v>30</v>
      </c>
      <c r="B423" s="26">
        <v>43910</v>
      </c>
      <c r="C423" s="4">
        <v>0</v>
      </c>
      <c r="D423" s="29">
        <v>0</v>
      </c>
      <c r="F423" s="79">
        <f t="shared" si="15"/>
        <v>0</v>
      </c>
    </row>
    <row r="424" spans="1:6" x14ac:dyDescent="0.25">
      <c r="A424" s="5" t="s">
        <v>26</v>
      </c>
      <c r="B424" s="26">
        <v>43910</v>
      </c>
      <c r="C424" s="4">
        <v>2</v>
      </c>
      <c r="D424" s="29">
        <v>2</v>
      </c>
      <c r="F424" s="79">
        <f t="shared" si="15"/>
        <v>0</v>
      </c>
    </row>
    <row r="425" spans="1:6" x14ac:dyDescent="0.25">
      <c r="A425" s="5" t="s">
        <v>25</v>
      </c>
      <c r="B425" s="26">
        <v>43910</v>
      </c>
      <c r="C425" s="4">
        <v>0</v>
      </c>
      <c r="D425" s="29">
        <v>3</v>
      </c>
      <c r="F425" s="79">
        <f t="shared" si="15"/>
        <v>0</v>
      </c>
    </row>
    <row r="426" spans="1:6" x14ac:dyDescent="0.25">
      <c r="A426" s="5" t="s">
        <v>41</v>
      </c>
      <c r="B426" s="26">
        <v>43910</v>
      </c>
      <c r="C426" s="4">
        <v>0</v>
      </c>
      <c r="D426" s="29">
        <v>1</v>
      </c>
      <c r="F426" s="79">
        <f t="shared" si="15"/>
        <v>0</v>
      </c>
    </row>
    <row r="427" spans="1:6" x14ac:dyDescent="0.25">
      <c r="A427" s="5" t="s">
        <v>42</v>
      </c>
      <c r="B427" s="26">
        <v>43910</v>
      </c>
      <c r="C427" s="4">
        <v>0</v>
      </c>
      <c r="D427" s="29">
        <v>0</v>
      </c>
      <c r="F427" s="79">
        <f t="shared" si="15"/>
        <v>0</v>
      </c>
    </row>
    <row r="428" spans="1:6" x14ac:dyDescent="0.25">
      <c r="A428" s="5" t="s">
        <v>43</v>
      </c>
      <c r="B428" s="26">
        <v>43910</v>
      </c>
      <c r="C428" s="4">
        <v>0</v>
      </c>
      <c r="D428" s="29">
        <v>3</v>
      </c>
      <c r="F428" s="79">
        <f t="shared" si="15"/>
        <v>0</v>
      </c>
    </row>
    <row r="429" spans="1:6" x14ac:dyDescent="0.25">
      <c r="A429" s="5" t="s">
        <v>44</v>
      </c>
      <c r="B429" s="26">
        <v>43910</v>
      </c>
      <c r="C429" s="4">
        <v>0</v>
      </c>
      <c r="D429" s="29">
        <v>1</v>
      </c>
      <c r="F429" s="79">
        <f t="shared" si="15"/>
        <v>0</v>
      </c>
    </row>
    <row r="430" spans="1:6" x14ac:dyDescent="0.25">
      <c r="A430" s="5" t="s">
        <v>29</v>
      </c>
      <c r="B430" s="26">
        <v>43910</v>
      </c>
      <c r="C430" s="4">
        <v>0</v>
      </c>
      <c r="D430" s="29">
        <v>2</v>
      </c>
      <c r="F430" s="79">
        <f t="shared" si="15"/>
        <v>0</v>
      </c>
    </row>
    <row r="431" spans="1:6" x14ac:dyDescent="0.25">
      <c r="A431" s="5" t="s">
        <v>45</v>
      </c>
      <c r="B431" s="26">
        <v>43910</v>
      </c>
      <c r="C431" s="4">
        <v>1</v>
      </c>
      <c r="D431" s="29">
        <v>1</v>
      </c>
      <c r="F431" s="79">
        <f t="shared" si="15"/>
        <v>0</v>
      </c>
    </row>
    <row r="432" spans="1:6" x14ac:dyDescent="0.25">
      <c r="A432" s="5" t="s">
        <v>46</v>
      </c>
      <c r="B432" s="26">
        <v>43910</v>
      </c>
      <c r="C432" s="4">
        <v>1</v>
      </c>
      <c r="D432" s="29">
        <v>3</v>
      </c>
      <c r="F432" s="79">
        <f t="shared" si="15"/>
        <v>0</v>
      </c>
    </row>
    <row r="433" spans="1:6" x14ac:dyDescent="0.25">
      <c r="A433" s="5" t="s">
        <v>47</v>
      </c>
      <c r="B433" s="26">
        <v>43910</v>
      </c>
      <c r="C433" s="4">
        <v>0</v>
      </c>
      <c r="D433" s="29">
        <v>1</v>
      </c>
      <c r="F433" s="79">
        <f t="shared" si="15"/>
        <v>0</v>
      </c>
    </row>
    <row r="434" spans="1:6" x14ac:dyDescent="0.25">
      <c r="A434" s="61" t="s">
        <v>22</v>
      </c>
      <c r="B434" s="26">
        <v>43911</v>
      </c>
      <c r="C434" s="4">
        <v>15</v>
      </c>
      <c r="D434" s="29">
        <v>57</v>
      </c>
      <c r="E434" s="4">
        <v>1</v>
      </c>
      <c r="F434" s="79">
        <f>E434+F410</f>
        <v>1</v>
      </c>
    </row>
    <row r="435" spans="1:6" x14ac:dyDescent="0.25">
      <c r="A435" s="5" t="s">
        <v>35</v>
      </c>
      <c r="B435" s="26">
        <v>43911</v>
      </c>
      <c r="C435" s="4">
        <v>0</v>
      </c>
      <c r="D435" s="29">
        <v>0</v>
      </c>
      <c r="F435" s="79">
        <f t="shared" ref="F435:F457" si="16">E435+F411</f>
        <v>0</v>
      </c>
    </row>
    <row r="436" spans="1:6" x14ac:dyDescent="0.25">
      <c r="A436" s="5" t="s">
        <v>21</v>
      </c>
      <c r="B436" s="26">
        <v>43911</v>
      </c>
      <c r="C436" s="4">
        <v>5</v>
      </c>
      <c r="D436" s="29">
        <v>20</v>
      </c>
      <c r="F436" s="79">
        <f t="shared" si="16"/>
        <v>1</v>
      </c>
    </row>
    <row r="437" spans="1:6" x14ac:dyDescent="0.25">
      <c r="A437" s="5" t="s">
        <v>36</v>
      </c>
      <c r="B437" s="26">
        <v>43911</v>
      </c>
      <c r="C437" s="4">
        <v>0</v>
      </c>
      <c r="D437" s="29">
        <v>0</v>
      </c>
      <c r="F437" s="79">
        <f t="shared" si="16"/>
        <v>0</v>
      </c>
    </row>
    <row r="438" spans="1:6" x14ac:dyDescent="0.25">
      <c r="A438" s="5" t="s">
        <v>20</v>
      </c>
      <c r="B438" s="26">
        <v>43911</v>
      </c>
      <c r="C438" s="4">
        <v>29</v>
      </c>
      <c r="D438" s="29">
        <v>93</v>
      </c>
      <c r="F438" s="79">
        <f t="shared" si="16"/>
        <v>1</v>
      </c>
    </row>
    <row r="439" spans="1:6" x14ac:dyDescent="0.25">
      <c r="A439" s="5" t="s">
        <v>27</v>
      </c>
      <c r="B439" s="26">
        <v>43911</v>
      </c>
      <c r="C439" s="4">
        <v>4</v>
      </c>
      <c r="D439" s="29">
        <v>17</v>
      </c>
      <c r="F439" s="79">
        <f t="shared" si="16"/>
        <v>0</v>
      </c>
    </row>
    <row r="440" spans="1:6" x14ac:dyDescent="0.25">
      <c r="A440" s="5" t="s">
        <v>37</v>
      </c>
      <c r="B440" s="26">
        <v>43911</v>
      </c>
      <c r="C440" s="4">
        <v>2</v>
      </c>
      <c r="D440" s="29">
        <v>3</v>
      </c>
      <c r="F440" s="79">
        <f t="shared" si="16"/>
        <v>0</v>
      </c>
    </row>
    <row r="441" spans="1:6" x14ac:dyDescent="0.25">
      <c r="A441" s="5" t="s">
        <v>38</v>
      </c>
      <c r="B441" s="26">
        <v>43911</v>
      </c>
      <c r="C441" s="4">
        <v>0</v>
      </c>
      <c r="D441" s="29">
        <v>4</v>
      </c>
      <c r="F441" s="79">
        <f t="shared" si="16"/>
        <v>0</v>
      </c>
    </row>
    <row r="442" spans="1:6" x14ac:dyDescent="0.25">
      <c r="A442" s="5" t="s">
        <v>48</v>
      </c>
      <c r="B442" s="26">
        <v>43911</v>
      </c>
      <c r="C442" s="4">
        <v>0</v>
      </c>
      <c r="D442" s="29">
        <v>0</v>
      </c>
      <c r="F442" s="79">
        <f t="shared" si="16"/>
        <v>0</v>
      </c>
    </row>
    <row r="443" spans="1:6" x14ac:dyDescent="0.25">
      <c r="A443" s="5" t="s">
        <v>39</v>
      </c>
      <c r="B443" s="26">
        <v>43911</v>
      </c>
      <c r="C443" s="4">
        <v>0</v>
      </c>
      <c r="D443" s="29">
        <v>1</v>
      </c>
      <c r="F443" s="79">
        <f t="shared" si="16"/>
        <v>0</v>
      </c>
    </row>
    <row r="444" spans="1:6" x14ac:dyDescent="0.25">
      <c r="A444" s="5" t="s">
        <v>40</v>
      </c>
      <c r="B444" s="26">
        <v>43911</v>
      </c>
      <c r="C444" s="4">
        <v>0</v>
      </c>
      <c r="D444" s="29">
        <v>0</v>
      </c>
      <c r="F444" s="79">
        <f t="shared" si="16"/>
        <v>0</v>
      </c>
    </row>
    <row r="445" spans="1:6" x14ac:dyDescent="0.25">
      <c r="A445" s="5" t="s">
        <v>28</v>
      </c>
      <c r="B445" s="26">
        <v>43911</v>
      </c>
      <c r="C445" s="4">
        <v>0</v>
      </c>
      <c r="D445" s="29">
        <v>0</v>
      </c>
      <c r="F445" s="79">
        <f t="shared" si="16"/>
        <v>0</v>
      </c>
    </row>
    <row r="446" spans="1:6" x14ac:dyDescent="0.25">
      <c r="A446" s="5" t="s">
        <v>24</v>
      </c>
      <c r="B446" s="26">
        <v>43911</v>
      </c>
      <c r="C446" s="4">
        <v>5</v>
      </c>
      <c r="D446" s="29">
        <v>5</v>
      </c>
      <c r="F446" s="79">
        <f t="shared" si="16"/>
        <v>0</v>
      </c>
    </row>
    <row r="447" spans="1:6" x14ac:dyDescent="0.25">
      <c r="A447" s="5" t="s">
        <v>30</v>
      </c>
      <c r="B447" s="26">
        <v>43911</v>
      </c>
      <c r="C447" s="4">
        <v>0</v>
      </c>
      <c r="D447" s="29">
        <v>0</v>
      </c>
      <c r="F447" s="79">
        <f t="shared" si="16"/>
        <v>0</v>
      </c>
    </row>
    <row r="448" spans="1:6" x14ac:dyDescent="0.25">
      <c r="A448" s="5" t="s">
        <v>26</v>
      </c>
      <c r="B448" s="26">
        <v>43911</v>
      </c>
      <c r="C448" s="4">
        <v>0</v>
      </c>
      <c r="D448" s="29">
        <v>2</v>
      </c>
      <c r="F448" s="79">
        <f t="shared" si="16"/>
        <v>0</v>
      </c>
    </row>
    <row r="449" spans="1:6" x14ac:dyDescent="0.25">
      <c r="A449" s="5" t="s">
        <v>25</v>
      </c>
      <c r="B449" s="26">
        <v>43911</v>
      </c>
      <c r="C449" s="4">
        <v>1</v>
      </c>
      <c r="D449" s="29">
        <v>4</v>
      </c>
      <c r="F449" s="79">
        <f t="shared" si="16"/>
        <v>0</v>
      </c>
    </row>
    <row r="450" spans="1:6" x14ac:dyDescent="0.25">
      <c r="A450" s="5" t="s">
        <v>41</v>
      </c>
      <c r="B450" s="26">
        <v>43911</v>
      </c>
      <c r="C450" s="4">
        <v>0</v>
      </c>
      <c r="D450" s="29">
        <v>1</v>
      </c>
      <c r="F450" s="79">
        <f t="shared" si="16"/>
        <v>0</v>
      </c>
    </row>
    <row r="451" spans="1:6" x14ac:dyDescent="0.25">
      <c r="A451" s="5" t="s">
        <v>42</v>
      </c>
      <c r="B451" s="26">
        <v>43911</v>
      </c>
      <c r="C451" s="4">
        <v>0</v>
      </c>
      <c r="D451" s="29">
        <v>0</v>
      </c>
      <c r="F451" s="79">
        <f t="shared" si="16"/>
        <v>0</v>
      </c>
    </row>
    <row r="452" spans="1:6" x14ac:dyDescent="0.25">
      <c r="A452" s="5" t="s">
        <v>43</v>
      </c>
      <c r="B452" s="26">
        <v>43911</v>
      </c>
      <c r="C452" s="4">
        <v>0</v>
      </c>
      <c r="D452" s="29">
        <v>3</v>
      </c>
      <c r="F452" s="79">
        <f t="shared" si="16"/>
        <v>0</v>
      </c>
    </row>
    <row r="453" spans="1:6" x14ac:dyDescent="0.25">
      <c r="A453" s="5" t="s">
        <v>44</v>
      </c>
      <c r="B453" s="26">
        <v>43911</v>
      </c>
      <c r="C453" s="4">
        <v>0</v>
      </c>
      <c r="D453" s="29">
        <v>1</v>
      </c>
      <c r="F453" s="79">
        <f t="shared" si="16"/>
        <v>0</v>
      </c>
    </row>
    <row r="454" spans="1:6" x14ac:dyDescent="0.25">
      <c r="A454" s="5" t="s">
        <v>29</v>
      </c>
      <c r="B454" s="26">
        <v>43911</v>
      </c>
      <c r="C454" s="4">
        <v>2</v>
      </c>
      <c r="D454" s="29">
        <v>4</v>
      </c>
      <c r="F454" s="79">
        <f t="shared" si="16"/>
        <v>0</v>
      </c>
    </row>
    <row r="455" spans="1:6" x14ac:dyDescent="0.25">
      <c r="A455" s="5" t="s">
        <v>45</v>
      </c>
      <c r="B455" s="26">
        <v>43911</v>
      </c>
      <c r="C455" s="4">
        <v>0</v>
      </c>
      <c r="D455" s="29">
        <v>1</v>
      </c>
      <c r="F455" s="79">
        <f t="shared" si="16"/>
        <v>0</v>
      </c>
    </row>
    <row r="456" spans="1:6" x14ac:dyDescent="0.25">
      <c r="A456" s="5" t="s">
        <v>46</v>
      </c>
      <c r="B456" s="26">
        <v>43911</v>
      </c>
      <c r="C456" s="4">
        <v>3</v>
      </c>
      <c r="D456" s="29">
        <v>6</v>
      </c>
      <c r="F456" s="79">
        <f t="shared" si="16"/>
        <v>0</v>
      </c>
    </row>
    <row r="457" spans="1:6" x14ac:dyDescent="0.25">
      <c r="A457" s="5" t="s">
        <v>47</v>
      </c>
      <c r="B457" s="26">
        <v>43911</v>
      </c>
      <c r="C457" s="4">
        <v>1</v>
      </c>
      <c r="D457" s="29">
        <v>2</v>
      </c>
      <c r="F457" s="79">
        <f t="shared" si="16"/>
        <v>0</v>
      </c>
    </row>
    <row r="458" spans="1:6" x14ac:dyDescent="0.25">
      <c r="A458" s="61" t="s">
        <v>22</v>
      </c>
      <c r="B458" s="26">
        <v>43912</v>
      </c>
      <c r="C458" s="4">
        <v>8</v>
      </c>
      <c r="D458" s="29">
        <v>65</v>
      </c>
      <c r="F458" s="79">
        <f>E458+F434</f>
        <v>1</v>
      </c>
    </row>
    <row r="459" spans="1:6" x14ac:dyDescent="0.25">
      <c r="A459" s="5" t="s">
        <v>35</v>
      </c>
      <c r="B459" s="26">
        <v>43912</v>
      </c>
      <c r="C459" s="4">
        <v>0</v>
      </c>
      <c r="D459" s="29">
        <v>0</v>
      </c>
      <c r="F459" s="79">
        <f t="shared" ref="F459:F481" si="17">E459+F435</f>
        <v>0</v>
      </c>
    </row>
    <row r="460" spans="1:6" x14ac:dyDescent="0.25">
      <c r="A460" s="5" t="s">
        <v>21</v>
      </c>
      <c r="B460" s="26">
        <v>43912</v>
      </c>
      <c r="C460" s="4">
        <v>7</v>
      </c>
      <c r="D460" s="29">
        <v>27</v>
      </c>
      <c r="F460" s="79">
        <f t="shared" si="17"/>
        <v>1</v>
      </c>
    </row>
    <row r="461" spans="1:6" x14ac:dyDescent="0.25">
      <c r="A461" s="5" t="s">
        <v>36</v>
      </c>
      <c r="B461" s="26">
        <v>43912</v>
      </c>
      <c r="C461" s="4">
        <v>0</v>
      </c>
      <c r="D461" s="29">
        <v>0</v>
      </c>
      <c r="F461" s="79">
        <f t="shared" si="17"/>
        <v>0</v>
      </c>
    </row>
    <row r="462" spans="1:6" x14ac:dyDescent="0.25">
      <c r="A462" s="5" t="s">
        <v>20</v>
      </c>
      <c r="B462" s="26">
        <v>43912</v>
      </c>
      <c r="C462" s="4">
        <v>11</v>
      </c>
      <c r="D462" s="29">
        <v>104</v>
      </c>
      <c r="F462" s="79">
        <f t="shared" si="17"/>
        <v>1</v>
      </c>
    </row>
    <row r="463" spans="1:6" x14ac:dyDescent="0.25">
      <c r="A463" s="5" t="s">
        <v>27</v>
      </c>
      <c r="B463" s="26">
        <v>43912</v>
      </c>
      <c r="C463" s="4">
        <v>8</v>
      </c>
      <c r="D463" s="29">
        <v>25</v>
      </c>
      <c r="F463" s="79">
        <f t="shared" si="17"/>
        <v>0</v>
      </c>
    </row>
    <row r="464" spans="1:6" x14ac:dyDescent="0.25">
      <c r="A464" s="5" t="s">
        <v>37</v>
      </c>
      <c r="B464" s="26">
        <v>43912</v>
      </c>
      <c r="C464" s="4">
        <v>0</v>
      </c>
      <c r="D464" s="29">
        <v>3</v>
      </c>
      <c r="F464" s="79">
        <f t="shared" si="17"/>
        <v>0</v>
      </c>
    </row>
    <row r="465" spans="1:6" x14ac:dyDescent="0.25">
      <c r="A465" s="5" t="s">
        <v>38</v>
      </c>
      <c r="B465" s="26">
        <v>43912</v>
      </c>
      <c r="C465" s="4">
        <v>0</v>
      </c>
      <c r="D465" s="29">
        <v>4</v>
      </c>
      <c r="F465" s="79">
        <f t="shared" si="17"/>
        <v>0</v>
      </c>
    </row>
    <row r="466" spans="1:6" x14ac:dyDescent="0.25">
      <c r="A466" s="5" t="s">
        <v>48</v>
      </c>
      <c r="B466" s="26">
        <v>43912</v>
      </c>
      <c r="C466" s="4">
        <v>0</v>
      </c>
      <c r="D466" s="29">
        <v>0</v>
      </c>
      <c r="F466" s="79">
        <f t="shared" si="17"/>
        <v>0</v>
      </c>
    </row>
    <row r="467" spans="1:6" x14ac:dyDescent="0.25">
      <c r="A467" s="5" t="s">
        <v>39</v>
      </c>
      <c r="B467" s="26">
        <v>43912</v>
      </c>
      <c r="C467" s="4">
        <v>0</v>
      </c>
      <c r="D467" s="29">
        <v>1</v>
      </c>
      <c r="F467" s="79">
        <f t="shared" si="17"/>
        <v>0</v>
      </c>
    </row>
    <row r="468" spans="1:6" x14ac:dyDescent="0.25">
      <c r="A468" s="5" t="s">
        <v>40</v>
      </c>
      <c r="B468" s="26">
        <v>43912</v>
      </c>
      <c r="C468" s="4">
        <v>0</v>
      </c>
      <c r="D468" s="29">
        <v>0</v>
      </c>
      <c r="F468" s="79">
        <f t="shared" si="17"/>
        <v>0</v>
      </c>
    </row>
    <row r="469" spans="1:6" x14ac:dyDescent="0.25">
      <c r="A469" s="5" t="s">
        <v>28</v>
      </c>
      <c r="B469" s="26">
        <v>43912</v>
      </c>
      <c r="C469" s="4">
        <v>0</v>
      </c>
      <c r="D469" s="29">
        <v>0</v>
      </c>
      <c r="F469" s="79">
        <f t="shared" si="17"/>
        <v>0</v>
      </c>
    </row>
    <row r="470" spans="1:6" x14ac:dyDescent="0.25">
      <c r="A470" s="5" t="s">
        <v>24</v>
      </c>
      <c r="B470" s="26">
        <v>43912</v>
      </c>
      <c r="C470" s="4">
        <v>0</v>
      </c>
      <c r="D470" s="29">
        <v>5</v>
      </c>
      <c r="F470" s="79">
        <f t="shared" si="17"/>
        <v>0</v>
      </c>
    </row>
    <row r="471" spans="1:6" x14ac:dyDescent="0.25">
      <c r="A471" s="5" t="s">
        <v>30</v>
      </c>
      <c r="B471" s="26">
        <v>43912</v>
      </c>
      <c r="C471" s="4">
        <v>1</v>
      </c>
      <c r="D471" s="29">
        <v>1</v>
      </c>
      <c r="F471" s="79">
        <f t="shared" si="17"/>
        <v>0</v>
      </c>
    </row>
    <row r="472" spans="1:6" x14ac:dyDescent="0.25">
      <c r="A472" s="5" t="s">
        <v>26</v>
      </c>
      <c r="B472" s="26">
        <v>43912</v>
      </c>
      <c r="C472" s="4">
        <v>0</v>
      </c>
      <c r="D472" s="29">
        <v>2</v>
      </c>
      <c r="F472" s="79">
        <f t="shared" si="17"/>
        <v>0</v>
      </c>
    </row>
    <row r="473" spans="1:6" x14ac:dyDescent="0.25">
      <c r="A473" s="5" t="s">
        <v>25</v>
      </c>
      <c r="B473" s="26">
        <v>43912</v>
      </c>
      <c r="C473" s="4">
        <v>0</v>
      </c>
      <c r="D473" s="29">
        <v>4</v>
      </c>
      <c r="F473" s="79">
        <f t="shared" si="17"/>
        <v>0</v>
      </c>
    </row>
    <row r="474" spans="1:6" x14ac:dyDescent="0.25">
      <c r="A474" s="5" t="s">
        <v>41</v>
      </c>
      <c r="B474" s="26">
        <v>43912</v>
      </c>
      <c r="C474" s="4">
        <v>0</v>
      </c>
      <c r="D474" s="29">
        <v>1</v>
      </c>
      <c r="F474" s="79">
        <f t="shared" si="17"/>
        <v>0</v>
      </c>
    </row>
    <row r="475" spans="1:6" x14ac:dyDescent="0.25">
      <c r="A475" s="5" t="s">
        <v>42</v>
      </c>
      <c r="B475" s="26">
        <v>43912</v>
      </c>
      <c r="C475" s="4">
        <v>0</v>
      </c>
      <c r="D475" s="29">
        <v>0</v>
      </c>
      <c r="F475" s="79">
        <f t="shared" si="17"/>
        <v>0</v>
      </c>
    </row>
    <row r="476" spans="1:6" x14ac:dyDescent="0.25">
      <c r="A476" s="5" t="s">
        <v>43</v>
      </c>
      <c r="B476" s="26">
        <v>43912</v>
      </c>
      <c r="C476" s="4">
        <v>0</v>
      </c>
      <c r="D476" s="29">
        <v>3</v>
      </c>
      <c r="F476" s="79">
        <f t="shared" si="17"/>
        <v>0</v>
      </c>
    </row>
    <row r="477" spans="1:6" x14ac:dyDescent="0.25">
      <c r="A477" s="5" t="s">
        <v>44</v>
      </c>
      <c r="B477" s="26">
        <v>43912</v>
      </c>
      <c r="C477" s="4">
        <v>0</v>
      </c>
      <c r="D477" s="29">
        <v>1</v>
      </c>
      <c r="F477" s="79">
        <f t="shared" si="17"/>
        <v>0</v>
      </c>
    </row>
    <row r="478" spans="1:6" x14ac:dyDescent="0.25">
      <c r="A478" s="5" t="s">
        <v>29</v>
      </c>
      <c r="B478" s="26">
        <v>43912</v>
      </c>
      <c r="C478" s="4">
        <v>0</v>
      </c>
      <c r="D478" s="29">
        <v>4</v>
      </c>
      <c r="F478" s="79">
        <f t="shared" si="17"/>
        <v>0</v>
      </c>
    </row>
    <row r="479" spans="1:6" x14ac:dyDescent="0.25">
      <c r="A479" s="5" t="s">
        <v>45</v>
      </c>
      <c r="B479" s="26">
        <v>43912</v>
      </c>
      <c r="C479" s="4">
        <v>0</v>
      </c>
      <c r="D479" s="29">
        <v>1</v>
      </c>
      <c r="F479" s="79">
        <f t="shared" si="17"/>
        <v>0</v>
      </c>
    </row>
    <row r="480" spans="1:6" x14ac:dyDescent="0.25">
      <c r="A480" s="5" t="s">
        <v>46</v>
      </c>
      <c r="B480" s="26">
        <v>43912</v>
      </c>
      <c r="C480" s="4">
        <v>0</v>
      </c>
      <c r="D480" s="29">
        <v>6</v>
      </c>
      <c r="F480" s="79">
        <f t="shared" si="17"/>
        <v>0</v>
      </c>
    </row>
    <row r="481" spans="1:6" x14ac:dyDescent="0.25">
      <c r="A481" s="5" t="s">
        <v>47</v>
      </c>
      <c r="B481" s="26">
        <v>43912</v>
      </c>
      <c r="C481" s="4">
        <v>5</v>
      </c>
      <c r="D481" s="29">
        <v>7</v>
      </c>
      <c r="F481" s="79">
        <f t="shared" si="17"/>
        <v>0</v>
      </c>
    </row>
    <row r="482" spans="1:6" x14ac:dyDescent="0.25">
      <c r="A482" s="61" t="s">
        <v>22</v>
      </c>
      <c r="B482" s="26">
        <v>43913</v>
      </c>
      <c r="C482" s="4">
        <v>5</v>
      </c>
      <c r="D482" s="29">
        <v>70</v>
      </c>
      <c r="F482" s="79">
        <f>E482+F458</f>
        <v>1</v>
      </c>
    </row>
    <row r="483" spans="1:6" x14ac:dyDescent="0.25">
      <c r="A483" s="5" t="s">
        <v>35</v>
      </c>
      <c r="B483" s="26">
        <v>43913</v>
      </c>
      <c r="C483" s="4">
        <v>0</v>
      </c>
      <c r="D483" s="29">
        <v>0</v>
      </c>
      <c r="F483" s="79">
        <f t="shared" ref="F483:F505" si="18">E483+F459</f>
        <v>0</v>
      </c>
    </row>
    <row r="484" spans="1:6" x14ac:dyDescent="0.25">
      <c r="A484" s="5" t="s">
        <v>21</v>
      </c>
      <c r="B484" s="26">
        <v>43913</v>
      </c>
      <c r="C484" s="4">
        <v>4</v>
      </c>
      <c r="D484" s="29">
        <v>31</v>
      </c>
      <c r="F484" s="79">
        <f t="shared" si="18"/>
        <v>1</v>
      </c>
    </row>
    <row r="485" spans="1:6" x14ac:dyDescent="0.25">
      <c r="A485" s="5" t="s">
        <v>36</v>
      </c>
      <c r="B485" s="26">
        <v>43913</v>
      </c>
      <c r="C485" s="4">
        <v>0</v>
      </c>
      <c r="D485" s="29">
        <v>0</v>
      </c>
      <c r="F485" s="79">
        <f t="shared" si="18"/>
        <v>0</v>
      </c>
    </row>
    <row r="486" spans="1:6" x14ac:dyDescent="0.25">
      <c r="A486" s="5" t="s">
        <v>20</v>
      </c>
      <c r="B486" s="26">
        <v>43913</v>
      </c>
      <c r="C486" s="4">
        <v>11</v>
      </c>
      <c r="D486" s="29">
        <v>115</v>
      </c>
      <c r="F486" s="79">
        <f t="shared" si="18"/>
        <v>1</v>
      </c>
    </row>
    <row r="487" spans="1:6" x14ac:dyDescent="0.25">
      <c r="A487" s="5" t="s">
        <v>27</v>
      </c>
      <c r="B487" s="26">
        <v>43913</v>
      </c>
      <c r="C487" s="4">
        <v>3</v>
      </c>
      <c r="D487" s="29">
        <v>28</v>
      </c>
      <c r="F487" s="79">
        <f t="shared" si="18"/>
        <v>0</v>
      </c>
    </row>
    <row r="488" spans="1:6" x14ac:dyDescent="0.25">
      <c r="A488" s="5" t="s">
        <v>37</v>
      </c>
      <c r="B488" s="26">
        <v>43913</v>
      </c>
      <c r="C488" s="4">
        <v>0</v>
      </c>
      <c r="D488" s="29">
        <v>3</v>
      </c>
      <c r="F488" s="79">
        <f t="shared" si="18"/>
        <v>0</v>
      </c>
    </row>
    <row r="489" spans="1:6" x14ac:dyDescent="0.25">
      <c r="A489" s="5" t="s">
        <v>38</v>
      </c>
      <c r="B489" s="26">
        <v>43913</v>
      </c>
      <c r="C489" s="4">
        <v>0</v>
      </c>
      <c r="D489" s="29">
        <v>4</v>
      </c>
      <c r="F489" s="79">
        <f t="shared" si="18"/>
        <v>0</v>
      </c>
    </row>
    <row r="490" spans="1:6" x14ac:dyDescent="0.25">
      <c r="A490" s="5" t="s">
        <v>48</v>
      </c>
      <c r="B490" s="26">
        <v>43913</v>
      </c>
      <c r="C490" s="4">
        <v>0</v>
      </c>
      <c r="D490" s="29">
        <v>0</v>
      </c>
      <c r="F490" s="79">
        <f t="shared" si="18"/>
        <v>0</v>
      </c>
    </row>
    <row r="491" spans="1:6" x14ac:dyDescent="0.25">
      <c r="A491" s="5" t="s">
        <v>39</v>
      </c>
      <c r="B491" s="26">
        <v>43913</v>
      </c>
      <c r="C491" s="4">
        <v>0</v>
      </c>
      <c r="D491" s="29">
        <v>1</v>
      </c>
      <c r="F491" s="79">
        <f t="shared" si="18"/>
        <v>0</v>
      </c>
    </row>
    <row r="492" spans="1:6" x14ac:dyDescent="0.25">
      <c r="A492" s="5" t="s">
        <v>40</v>
      </c>
      <c r="B492" s="26">
        <v>43913</v>
      </c>
      <c r="C492" s="4">
        <v>0</v>
      </c>
      <c r="D492" s="29">
        <v>0</v>
      </c>
      <c r="F492" s="79">
        <f t="shared" si="18"/>
        <v>0</v>
      </c>
    </row>
    <row r="493" spans="1:6" x14ac:dyDescent="0.25">
      <c r="A493" s="5" t="s">
        <v>28</v>
      </c>
      <c r="B493" s="26">
        <v>43913</v>
      </c>
      <c r="C493" s="4">
        <v>0</v>
      </c>
      <c r="D493" s="29">
        <v>0</v>
      </c>
      <c r="F493" s="79">
        <f t="shared" si="18"/>
        <v>0</v>
      </c>
    </row>
    <row r="494" spans="1:6" x14ac:dyDescent="0.25">
      <c r="A494" s="5" t="s">
        <v>24</v>
      </c>
      <c r="B494" s="26">
        <v>43913</v>
      </c>
      <c r="C494" s="4">
        <v>0</v>
      </c>
      <c r="D494" s="29">
        <v>5</v>
      </c>
      <c r="F494" s="79">
        <f t="shared" si="18"/>
        <v>0</v>
      </c>
    </row>
    <row r="495" spans="1:6" x14ac:dyDescent="0.25">
      <c r="A495" s="5" t="s">
        <v>30</v>
      </c>
      <c r="B495" s="26">
        <v>43913</v>
      </c>
      <c r="C495" s="4">
        <v>0</v>
      </c>
      <c r="D495" s="29">
        <v>1</v>
      </c>
      <c r="F495" s="79">
        <f t="shared" si="18"/>
        <v>0</v>
      </c>
    </row>
    <row r="496" spans="1:6" x14ac:dyDescent="0.25">
      <c r="A496" s="5" t="s">
        <v>26</v>
      </c>
      <c r="B496" s="26">
        <v>43913</v>
      </c>
      <c r="C496" s="4">
        <v>0</v>
      </c>
      <c r="D496" s="29">
        <v>2</v>
      </c>
      <c r="F496" s="79">
        <f t="shared" si="18"/>
        <v>0</v>
      </c>
    </row>
    <row r="497" spans="1:6" x14ac:dyDescent="0.25">
      <c r="A497" s="5" t="s">
        <v>25</v>
      </c>
      <c r="B497" s="26">
        <v>43913</v>
      </c>
      <c r="C497" s="4">
        <v>0</v>
      </c>
      <c r="D497" s="29">
        <v>4</v>
      </c>
      <c r="F497" s="79">
        <f t="shared" si="18"/>
        <v>0</v>
      </c>
    </row>
    <row r="498" spans="1:6" x14ac:dyDescent="0.25">
      <c r="A498" s="5" t="s">
        <v>41</v>
      </c>
      <c r="B498" s="26">
        <v>43913</v>
      </c>
      <c r="C498" s="4">
        <v>0</v>
      </c>
      <c r="D498" s="29">
        <v>1</v>
      </c>
      <c r="F498" s="79">
        <f t="shared" si="18"/>
        <v>0</v>
      </c>
    </row>
    <row r="499" spans="1:6" x14ac:dyDescent="0.25">
      <c r="A499" s="5" t="s">
        <v>42</v>
      </c>
      <c r="B499" s="26">
        <v>43913</v>
      </c>
      <c r="C499" s="4">
        <v>0</v>
      </c>
      <c r="D499" s="29">
        <v>0</v>
      </c>
      <c r="F499" s="79">
        <f t="shared" si="18"/>
        <v>0</v>
      </c>
    </row>
    <row r="500" spans="1:6" x14ac:dyDescent="0.25">
      <c r="A500" s="5" t="s">
        <v>43</v>
      </c>
      <c r="B500" s="26">
        <v>43913</v>
      </c>
      <c r="C500" s="4">
        <v>0</v>
      </c>
      <c r="D500" s="29">
        <v>3</v>
      </c>
      <c r="F500" s="79">
        <f t="shared" si="18"/>
        <v>0</v>
      </c>
    </row>
    <row r="501" spans="1:6" x14ac:dyDescent="0.25">
      <c r="A501" s="5" t="s">
        <v>44</v>
      </c>
      <c r="B501" s="26">
        <v>43913</v>
      </c>
      <c r="C501" s="4">
        <v>0</v>
      </c>
      <c r="D501" s="29">
        <v>1</v>
      </c>
      <c r="F501" s="79">
        <f t="shared" si="18"/>
        <v>0</v>
      </c>
    </row>
    <row r="502" spans="1:6" x14ac:dyDescent="0.25">
      <c r="A502" s="5" t="s">
        <v>29</v>
      </c>
      <c r="B502" s="26">
        <v>43913</v>
      </c>
      <c r="C502" s="4">
        <v>13</v>
      </c>
      <c r="D502" s="29">
        <v>17</v>
      </c>
      <c r="F502" s="79">
        <f t="shared" si="18"/>
        <v>0</v>
      </c>
    </row>
    <row r="503" spans="1:6" x14ac:dyDescent="0.25">
      <c r="A503" s="5" t="s">
        <v>45</v>
      </c>
      <c r="B503" s="26">
        <v>43913</v>
      </c>
      <c r="C503" s="4">
        <v>0</v>
      </c>
      <c r="D503" s="29">
        <v>1</v>
      </c>
      <c r="F503" s="79">
        <f t="shared" si="18"/>
        <v>0</v>
      </c>
    </row>
    <row r="504" spans="1:6" x14ac:dyDescent="0.25">
      <c r="A504" s="5" t="s">
        <v>46</v>
      </c>
      <c r="B504" s="26">
        <v>43913</v>
      </c>
      <c r="C504" s="4">
        <v>0</v>
      </c>
      <c r="D504" s="29">
        <v>6</v>
      </c>
      <c r="F504" s="79">
        <f t="shared" si="18"/>
        <v>0</v>
      </c>
    </row>
    <row r="505" spans="1:6" x14ac:dyDescent="0.25">
      <c r="A505" s="5" t="s">
        <v>47</v>
      </c>
      <c r="B505" s="26">
        <v>43913</v>
      </c>
      <c r="C505" s="4">
        <v>0</v>
      </c>
      <c r="D505" s="29">
        <v>7</v>
      </c>
      <c r="F505" s="79">
        <f t="shared" si="18"/>
        <v>0</v>
      </c>
    </row>
    <row r="506" spans="1:6" x14ac:dyDescent="0.25">
      <c r="A506" s="61" t="s">
        <v>22</v>
      </c>
      <c r="B506" s="26">
        <v>43914</v>
      </c>
      <c r="C506" s="4">
        <v>28</v>
      </c>
      <c r="D506" s="29">
        <v>98</v>
      </c>
      <c r="E506" s="4">
        <v>1</v>
      </c>
      <c r="F506" s="79">
        <f>E506+F482</f>
        <v>2</v>
      </c>
    </row>
    <row r="507" spans="1:6" x14ac:dyDescent="0.25">
      <c r="A507" s="5" t="s">
        <v>35</v>
      </c>
      <c r="B507" s="26">
        <v>43914</v>
      </c>
      <c r="C507" s="4">
        <v>0</v>
      </c>
      <c r="D507" s="29">
        <v>0</v>
      </c>
      <c r="F507" s="79">
        <f t="shared" ref="F507:F570" si="19">E507+F483</f>
        <v>0</v>
      </c>
    </row>
    <row r="508" spans="1:6" x14ac:dyDescent="0.25">
      <c r="A508" s="5" t="s">
        <v>21</v>
      </c>
      <c r="B508" s="26">
        <v>43914</v>
      </c>
      <c r="C508" s="4">
        <v>9</v>
      </c>
      <c r="D508" s="29">
        <v>40</v>
      </c>
      <c r="E508" s="4">
        <v>1</v>
      </c>
      <c r="F508" s="79">
        <f t="shared" si="19"/>
        <v>2</v>
      </c>
    </row>
    <row r="509" spans="1:6" x14ac:dyDescent="0.25">
      <c r="A509" s="5" t="s">
        <v>36</v>
      </c>
      <c r="B509" s="26">
        <v>43914</v>
      </c>
      <c r="C509" s="4">
        <v>0</v>
      </c>
      <c r="D509" s="29">
        <v>0</v>
      </c>
      <c r="F509" s="79">
        <f t="shared" si="19"/>
        <v>0</v>
      </c>
    </row>
    <row r="510" spans="1:6" x14ac:dyDescent="0.25">
      <c r="A510" s="5" t="s">
        <v>20</v>
      </c>
      <c r="B510" s="26">
        <v>43914</v>
      </c>
      <c r="C510" s="4">
        <v>30</v>
      </c>
      <c r="D510" s="29">
        <v>145</v>
      </c>
      <c r="F510" s="79">
        <f t="shared" si="19"/>
        <v>1</v>
      </c>
    </row>
    <row r="511" spans="1:6" x14ac:dyDescent="0.25">
      <c r="A511" s="5" t="s">
        <v>27</v>
      </c>
      <c r="B511" s="26">
        <v>43914</v>
      </c>
      <c r="C511" s="4">
        <v>7</v>
      </c>
      <c r="D511" s="29">
        <v>35</v>
      </c>
      <c r="F511" s="79">
        <f t="shared" si="19"/>
        <v>0</v>
      </c>
    </row>
    <row r="512" spans="1:6" x14ac:dyDescent="0.25">
      <c r="A512" s="5" t="s">
        <v>37</v>
      </c>
      <c r="B512" s="26">
        <v>43914</v>
      </c>
      <c r="C512" s="4">
        <v>0</v>
      </c>
      <c r="D512" s="29">
        <v>3</v>
      </c>
      <c r="F512" s="79">
        <f t="shared" si="19"/>
        <v>0</v>
      </c>
    </row>
    <row r="513" spans="1:6" x14ac:dyDescent="0.25">
      <c r="A513" s="5" t="s">
        <v>38</v>
      </c>
      <c r="B513" s="26">
        <v>43914</v>
      </c>
      <c r="C513" s="4">
        <v>0</v>
      </c>
      <c r="D513" s="29">
        <v>4</v>
      </c>
      <c r="F513" s="79">
        <f t="shared" si="19"/>
        <v>0</v>
      </c>
    </row>
    <row r="514" spans="1:6" x14ac:dyDescent="0.25">
      <c r="A514" s="5" t="s">
        <v>48</v>
      </c>
      <c r="B514" s="26">
        <v>43914</v>
      </c>
      <c r="C514" s="4">
        <v>0</v>
      </c>
      <c r="D514" s="29">
        <v>0</v>
      </c>
      <c r="F514" s="79">
        <f t="shared" si="19"/>
        <v>0</v>
      </c>
    </row>
    <row r="515" spans="1:6" x14ac:dyDescent="0.25">
      <c r="A515" s="5" t="s">
        <v>39</v>
      </c>
      <c r="B515" s="26">
        <v>43914</v>
      </c>
      <c r="C515" s="4">
        <v>0</v>
      </c>
      <c r="D515" s="29">
        <v>1</v>
      </c>
      <c r="F515" s="79">
        <f t="shared" si="19"/>
        <v>0</v>
      </c>
    </row>
    <row r="516" spans="1:6" x14ac:dyDescent="0.25">
      <c r="A516" s="5" t="s">
        <v>40</v>
      </c>
      <c r="B516" s="26">
        <v>43914</v>
      </c>
      <c r="C516" s="4">
        <v>1</v>
      </c>
      <c r="D516" s="29">
        <v>1</v>
      </c>
      <c r="F516" s="79">
        <f t="shared" si="19"/>
        <v>0</v>
      </c>
    </row>
    <row r="517" spans="1:6" x14ac:dyDescent="0.25">
      <c r="A517" s="5" t="s">
        <v>28</v>
      </c>
      <c r="B517" s="26">
        <v>43914</v>
      </c>
      <c r="C517" s="4">
        <v>0</v>
      </c>
      <c r="D517" s="29">
        <v>0</v>
      </c>
      <c r="F517" s="79">
        <f t="shared" si="19"/>
        <v>0</v>
      </c>
    </row>
    <row r="518" spans="1:6" x14ac:dyDescent="0.25">
      <c r="A518" s="5" t="s">
        <v>24</v>
      </c>
      <c r="B518" s="26">
        <v>43914</v>
      </c>
      <c r="C518" s="4">
        <v>0</v>
      </c>
      <c r="D518" s="29">
        <v>5</v>
      </c>
      <c r="F518" s="79">
        <f t="shared" si="19"/>
        <v>0</v>
      </c>
    </row>
    <row r="519" spans="1:6" x14ac:dyDescent="0.25">
      <c r="A519" s="5" t="s">
        <v>30</v>
      </c>
      <c r="B519" s="26">
        <v>43914</v>
      </c>
      <c r="C519" s="4">
        <v>0</v>
      </c>
      <c r="D519" s="29">
        <v>1</v>
      </c>
      <c r="F519" s="79">
        <f t="shared" si="19"/>
        <v>0</v>
      </c>
    </row>
    <row r="520" spans="1:6" x14ac:dyDescent="0.25">
      <c r="A520" s="5" t="s">
        <v>26</v>
      </c>
      <c r="B520" s="26">
        <v>43914</v>
      </c>
      <c r="C520" s="4">
        <v>1</v>
      </c>
      <c r="D520" s="29">
        <v>3</v>
      </c>
      <c r="F520" s="79">
        <f t="shared" si="19"/>
        <v>0</v>
      </c>
    </row>
    <row r="521" spans="1:6" x14ac:dyDescent="0.25">
      <c r="A521" s="5" t="s">
        <v>25</v>
      </c>
      <c r="B521" s="26">
        <v>43914</v>
      </c>
      <c r="C521" s="4">
        <v>0</v>
      </c>
      <c r="D521" s="29">
        <v>4</v>
      </c>
      <c r="F521" s="79">
        <f t="shared" si="19"/>
        <v>0</v>
      </c>
    </row>
    <row r="522" spans="1:6" x14ac:dyDescent="0.25">
      <c r="A522" s="5" t="s">
        <v>41</v>
      </c>
      <c r="B522" s="26">
        <v>43914</v>
      </c>
      <c r="C522" s="4">
        <v>0</v>
      </c>
      <c r="D522" s="29">
        <v>1</v>
      </c>
      <c r="F522" s="79">
        <f t="shared" si="19"/>
        <v>0</v>
      </c>
    </row>
    <row r="523" spans="1:6" x14ac:dyDescent="0.25">
      <c r="A523" s="5" t="s">
        <v>42</v>
      </c>
      <c r="B523" s="26">
        <v>43914</v>
      </c>
      <c r="C523" s="4">
        <v>0</v>
      </c>
      <c r="D523" s="29">
        <v>0</v>
      </c>
      <c r="F523" s="79">
        <f t="shared" si="19"/>
        <v>0</v>
      </c>
    </row>
    <row r="524" spans="1:6" x14ac:dyDescent="0.25">
      <c r="A524" s="5" t="s">
        <v>43</v>
      </c>
      <c r="B524" s="26">
        <v>43914</v>
      </c>
      <c r="C524" s="4">
        <v>0</v>
      </c>
      <c r="D524" s="29">
        <v>3</v>
      </c>
      <c r="F524" s="79">
        <f t="shared" si="19"/>
        <v>0</v>
      </c>
    </row>
    <row r="525" spans="1:6" x14ac:dyDescent="0.25">
      <c r="A525" s="5" t="s">
        <v>44</v>
      </c>
      <c r="B525" s="26">
        <v>43914</v>
      </c>
      <c r="C525" s="4">
        <v>1</v>
      </c>
      <c r="D525" s="29">
        <v>2</v>
      </c>
      <c r="F525" s="79">
        <f t="shared" si="19"/>
        <v>0</v>
      </c>
    </row>
    <row r="526" spans="1:6" x14ac:dyDescent="0.25">
      <c r="A526" s="5" t="s">
        <v>29</v>
      </c>
      <c r="B526" s="26">
        <v>43914</v>
      </c>
      <c r="C526" s="4">
        <v>3</v>
      </c>
      <c r="D526" s="29">
        <v>20</v>
      </c>
      <c r="F526" s="79">
        <f t="shared" si="19"/>
        <v>0</v>
      </c>
    </row>
    <row r="527" spans="1:6" x14ac:dyDescent="0.25">
      <c r="A527" s="5" t="s">
        <v>45</v>
      </c>
      <c r="B527" s="26">
        <v>43914</v>
      </c>
      <c r="C527" s="4">
        <v>0</v>
      </c>
      <c r="D527" s="29">
        <v>1</v>
      </c>
      <c r="F527" s="79">
        <f t="shared" si="19"/>
        <v>0</v>
      </c>
    </row>
    <row r="528" spans="1:6" x14ac:dyDescent="0.25">
      <c r="A528" s="5" t="s">
        <v>46</v>
      </c>
      <c r="B528" s="26">
        <v>43914</v>
      </c>
      <c r="C528" s="4">
        <v>4</v>
      </c>
      <c r="D528" s="29">
        <v>10</v>
      </c>
      <c r="F528" s="79">
        <f t="shared" si="19"/>
        <v>0</v>
      </c>
    </row>
    <row r="529" spans="1:6" x14ac:dyDescent="0.25">
      <c r="A529" s="5" t="s">
        <v>47</v>
      </c>
      <c r="B529" s="26">
        <v>43914</v>
      </c>
      <c r="C529" s="4">
        <v>0</v>
      </c>
      <c r="D529" s="29">
        <v>7</v>
      </c>
      <c r="F529" s="79">
        <f t="shared" si="19"/>
        <v>0</v>
      </c>
    </row>
    <row r="530" spans="1:6" x14ac:dyDescent="0.25">
      <c r="A530" s="61" t="s">
        <v>22</v>
      </c>
      <c r="B530" s="26">
        <v>43915</v>
      </c>
      <c r="C530" s="4">
        <v>30</v>
      </c>
      <c r="D530" s="29">
        <v>128</v>
      </c>
      <c r="F530" s="79">
        <f>E530+F506</f>
        <v>2</v>
      </c>
    </row>
    <row r="531" spans="1:6" x14ac:dyDescent="0.25">
      <c r="A531" s="5" t="s">
        <v>35</v>
      </c>
      <c r="B531" s="26">
        <v>43915</v>
      </c>
      <c r="C531" s="4">
        <v>0</v>
      </c>
      <c r="D531" s="29">
        <v>0</v>
      </c>
      <c r="F531" s="79">
        <f t="shared" si="19"/>
        <v>0</v>
      </c>
    </row>
    <row r="532" spans="1:6" x14ac:dyDescent="0.25">
      <c r="A532" s="5" t="s">
        <v>21</v>
      </c>
      <c r="B532" s="26">
        <v>43915</v>
      </c>
      <c r="C532" s="4">
        <v>12</v>
      </c>
      <c r="D532" s="29">
        <v>52</v>
      </c>
      <c r="E532" s="4">
        <v>1</v>
      </c>
      <c r="F532" s="79">
        <f t="shared" si="19"/>
        <v>3</v>
      </c>
    </row>
    <row r="533" spans="1:6" x14ac:dyDescent="0.25">
      <c r="A533" s="5" t="s">
        <v>36</v>
      </c>
      <c r="B533" s="26">
        <v>43915</v>
      </c>
      <c r="C533" s="4">
        <v>0</v>
      </c>
      <c r="D533" s="29">
        <v>0</v>
      </c>
      <c r="F533" s="79">
        <f t="shared" si="19"/>
        <v>0</v>
      </c>
    </row>
    <row r="534" spans="1:6" x14ac:dyDescent="0.25">
      <c r="A534" s="5" t="s">
        <v>20</v>
      </c>
      <c r="B534" s="26">
        <v>43915</v>
      </c>
      <c r="C534" s="4">
        <v>21</v>
      </c>
      <c r="D534" s="29">
        <v>166</v>
      </c>
      <c r="E534" s="4">
        <v>1</v>
      </c>
      <c r="F534" s="79">
        <f t="shared" si="19"/>
        <v>2</v>
      </c>
    </row>
    <row r="535" spans="1:6" x14ac:dyDescent="0.25">
      <c r="A535" s="5" t="s">
        <v>27</v>
      </c>
      <c r="B535" s="26">
        <v>43915</v>
      </c>
      <c r="C535" s="4">
        <v>15</v>
      </c>
      <c r="D535" s="29">
        <v>50</v>
      </c>
      <c r="F535" s="79">
        <f t="shared" si="19"/>
        <v>0</v>
      </c>
    </row>
    <row r="536" spans="1:6" x14ac:dyDescent="0.25">
      <c r="A536" s="5" t="s">
        <v>37</v>
      </c>
      <c r="B536" s="26">
        <v>43915</v>
      </c>
      <c r="C536" s="4">
        <v>0</v>
      </c>
      <c r="D536" s="29">
        <v>3</v>
      </c>
      <c r="F536" s="79">
        <f t="shared" si="19"/>
        <v>0</v>
      </c>
    </row>
    <row r="537" spans="1:6" x14ac:dyDescent="0.25">
      <c r="A537" s="5" t="s">
        <v>38</v>
      </c>
      <c r="B537" s="26">
        <v>43915</v>
      </c>
      <c r="C537" s="4">
        <v>3</v>
      </c>
      <c r="D537" s="29">
        <v>7</v>
      </c>
      <c r="F537" s="79">
        <f t="shared" si="19"/>
        <v>0</v>
      </c>
    </row>
    <row r="538" spans="1:6" x14ac:dyDescent="0.25">
      <c r="A538" s="5" t="s">
        <v>48</v>
      </c>
      <c r="B538" s="26">
        <v>43915</v>
      </c>
      <c r="C538" s="4">
        <v>0</v>
      </c>
      <c r="D538" s="29">
        <v>0</v>
      </c>
      <c r="F538" s="79">
        <f t="shared" si="19"/>
        <v>0</v>
      </c>
    </row>
    <row r="539" spans="1:6" x14ac:dyDescent="0.25">
      <c r="A539" s="5" t="s">
        <v>39</v>
      </c>
      <c r="B539" s="26">
        <v>43915</v>
      </c>
      <c r="C539" s="4">
        <v>0</v>
      </c>
      <c r="D539" s="29">
        <v>1</v>
      </c>
      <c r="F539" s="79">
        <f t="shared" si="19"/>
        <v>0</v>
      </c>
    </row>
    <row r="540" spans="1:6" x14ac:dyDescent="0.25">
      <c r="A540" s="5" t="s">
        <v>40</v>
      </c>
      <c r="B540" s="26">
        <v>43915</v>
      </c>
      <c r="C540" s="4">
        <v>0</v>
      </c>
      <c r="D540" s="29">
        <v>1</v>
      </c>
      <c r="F540" s="79">
        <f t="shared" si="19"/>
        <v>0</v>
      </c>
    </row>
    <row r="541" spans="1:6" x14ac:dyDescent="0.25">
      <c r="A541" s="5" t="s">
        <v>28</v>
      </c>
      <c r="B541" s="26">
        <v>43915</v>
      </c>
      <c r="C541" s="4">
        <v>0</v>
      </c>
      <c r="D541" s="29">
        <v>0</v>
      </c>
      <c r="F541" s="79">
        <f t="shared" si="19"/>
        <v>0</v>
      </c>
    </row>
    <row r="542" spans="1:6" x14ac:dyDescent="0.25">
      <c r="A542" s="5" t="s">
        <v>24</v>
      </c>
      <c r="B542" s="26">
        <v>43915</v>
      </c>
      <c r="C542" s="4">
        <v>1</v>
      </c>
      <c r="D542" s="29">
        <v>6</v>
      </c>
      <c r="F542" s="79">
        <f t="shared" si="19"/>
        <v>0</v>
      </c>
    </row>
    <row r="543" spans="1:6" x14ac:dyDescent="0.25">
      <c r="A543" s="5" t="s">
        <v>30</v>
      </c>
      <c r="B543" s="26">
        <v>43915</v>
      </c>
      <c r="C543" s="4">
        <v>0</v>
      </c>
      <c r="D543" s="29">
        <v>1</v>
      </c>
      <c r="F543" s="79">
        <f t="shared" si="19"/>
        <v>0</v>
      </c>
    </row>
    <row r="544" spans="1:6" x14ac:dyDescent="0.25">
      <c r="A544" s="5" t="s">
        <v>26</v>
      </c>
      <c r="B544" s="26">
        <v>43915</v>
      </c>
      <c r="C544" s="4">
        <v>1</v>
      </c>
      <c r="D544" s="29">
        <v>4</v>
      </c>
      <c r="F544" s="79">
        <f t="shared" si="19"/>
        <v>0</v>
      </c>
    </row>
    <row r="545" spans="1:6" x14ac:dyDescent="0.25">
      <c r="A545" s="5" t="s">
        <v>25</v>
      </c>
      <c r="B545" s="26">
        <v>43915</v>
      </c>
      <c r="C545" s="4">
        <v>0</v>
      </c>
      <c r="D545" s="29">
        <v>4</v>
      </c>
      <c r="F545" s="79">
        <f t="shared" si="19"/>
        <v>0</v>
      </c>
    </row>
    <row r="546" spans="1:6" x14ac:dyDescent="0.25">
      <c r="A546" s="5" t="s">
        <v>41</v>
      </c>
      <c r="B546" s="26">
        <v>43915</v>
      </c>
      <c r="C546" s="4">
        <v>0</v>
      </c>
      <c r="D546" s="29">
        <v>1</v>
      </c>
      <c r="F546" s="79">
        <f t="shared" si="19"/>
        <v>0</v>
      </c>
    </row>
    <row r="547" spans="1:6" x14ac:dyDescent="0.25">
      <c r="A547" s="5" t="s">
        <v>42</v>
      </c>
      <c r="B547" s="26">
        <v>43915</v>
      </c>
      <c r="C547" s="4">
        <v>0</v>
      </c>
      <c r="D547" s="29">
        <v>0</v>
      </c>
      <c r="F547" s="79">
        <f t="shared" si="19"/>
        <v>0</v>
      </c>
    </row>
    <row r="548" spans="1:6" x14ac:dyDescent="0.25">
      <c r="A548" s="5" t="s">
        <v>43</v>
      </c>
      <c r="B548" s="26">
        <v>43915</v>
      </c>
      <c r="C548" s="4">
        <v>3</v>
      </c>
      <c r="D548" s="29">
        <v>6</v>
      </c>
      <c r="F548" s="79">
        <f t="shared" si="19"/>
        <v>0</v>
      </c>
    </row>
    <row r="549" spans="1:6" x14ac:dyDescent="0.25">
      <c r="A549" s="5" t="s">
        <v>44</v>
      </c>
      <c r="B549" s="26">
        <v>43915</v>
      </c>
      <c r="C549" s="4">
        <v>5</v>
      </c>
      <c r="D549" s="29">
        <v>7</v>
      </c>
      <c r="F549" s="79">
        <f t="shared" si="19"/>
        <v>0</v>
      </c>
    </row>
    <row r="550" spans="1:6" x14ac:dyDescent="0.25">
      <c r="A550" s="5" t="s">
        <v>29</v>
      </c>
      <c r="B550" s="26">
        <v>43915</v>
      </c>
      <c r="C550" s="4">
        <v>22</v>
      </c>
      <c r="D550" s="29">
        <v>42</v>
      </c>
      <c r="F550" s="79">
        <f t="shared" si="19"/>
        <v>0</v>
      </c>
    </row>
    <row r="551" spans="1:6" x14ac:dyDescent="0.25">
      <c r="A551" s="5" t="s">
        <v>45</v>
      </c>
      <c r="B551" s="26">
        <v>43915</v>
      </c>
      <c r="C551" s="4">
        <v>0</v>
      </c>
      <c r="D551" s="29">
        <v>1</v>
      </c>
      <c r="F551" s="79">
        <f t="shared" si="19"/>
        <v>0</v>
      </c>
    </row>
    <row r="552" spans="1:6" x14ac:dyDescent="0.25">
      <c r="A552" s="5" t="s">
        <v>46</v>
      </c>
      <c r="B552" s="26">
        <v>43915</v>
      </c>
      <c r="C552" s="4">
        <v>1</v>
      </c>
      <c r="D552" s="29">
        <v>11</v>
      </c>
      <c r="F552" s="79">
        <f t="shared" si="19"/>
        <v>0</v>
      </c>
    </row>
    <row r="553" spans="1:6" x14ac:dyDescent="0.25">
      <c r="A553" s="5" t="s">
        <v>47</v>
      </c>
      <c r="B553" s="26">
        <v>43915</v>
      </c>
      <c r="C553" s="4">
        <v>2</v>
      </c>
      <c r="D553" s="29">
        <v>9</v>
      </c>
      <c r="F553" s="79">
        <f t="shared" si="19"/>
        <v>0</v>
      </c>
    </row>
    <row r="554" spans="1:6" x14ac:dyDescent="0.25">
      <c r="A554" s="61" t="s">
        <v>22</v>
      </c>
      <c r="B554" s="26">
        <v>43916</v>
      </c>
      <c r="C554" s="4">
        <v>27</v>
      </c>
      <c r="D554" s="29">
        <v>155</v>
      </c>
      <c r="E554" s="4">
        <v>2</v>
      </c>
      <c r="F554" s="79">
        <f>E554+F530</f>
        <v>4</v>
      </c>
    </row>
    <row r="555" spans="1:6" x14ac:dyDescent="0.25">
      <c r="A555" s="5" t="s">
        <v>35</v>
      </c>
      <c r="B555" s="26">
        <v>43916</v>
      </c>
      <c r="C555" s="4">
        <v>0</v>
      </c>
      <c r="D555" s="29">
        <v>0</v>
      </c>
      <c r="F555" s="79">
        <f t="shared" si="19"/>
        <v>0</v>
      </c>
    </row>
    <row r="556" spans="1:6" x14ac:dyDescent="0.25">
      <c r="A556" s="5" t="s">
        <v>21</v>
      </c>
      <c r="B556" s="26">
        <v>43916</v>
      </c>
      <c r="C556" s="4">
        <v>3</v>
      </c>
      <c r="D556" s="29">
        <v>55</v>
      </c>
      <c r="F556" s="79">
        <f t="shared" si="19"/>
        <v>3</v>
      </c>
    </row>
    <row r="557" spans="1:6" x14ac:dyDescent="0.25">
      <c r="A557" s="5" t="s">
        <v>36</v>
      </c>
      <c r="B557" s="26">
        <v>43916</v>
      </c>
      <c r="C557" s="4">
        <v>0</v>
      </c>
      <c r="D557" s="29">
        <v>0</v>
      </c>
      <c r="E557" s="4">
        <v>1</v>
      </c>
      <c r="F557" s="79">
        <f t="shared" si="19"/>
        <v>1</v>
      </c>
    </row>
    <row r="558" spans="1:6" x14ac:dyDescent="0.25">
      <c r="A558" s="5" t="s">
        <v>20</v>
      </c>
      <c r="B558" s="26">
        <v>43916</v>
      </c>
      <c r="C558" s="4">
        <v>30</v>
      </c>
      <c r="D558" s="29">
        <v>196</v>
      </c>
      <c r="E558" s="4">
        <v>1</v>
      </c>
      <c r="F558" s="79">
        <f t="shared" si="19"/>
        <v>3</v>
      </c>
    </row>
    <row r="559" spans="1:6" x14ac:dyDescent="0.25">
      <c r="A559" s="5" t="s">
        <v>27</v>
      </c>
      <c r="B559" s="26">
        <v>43916</v>
      </c>
      <c r="C559" s="4">
        <v>4</v>
      </c>
      <c r="D559" s="29">
        <v>54</v>
      </c>
      <c r="F559" s="79">
        <f t="shared" si="19"/>
        <v>0</v>
      </c>
    </row>
    <row r="560" spans="1:6" x14ac:dyDescent="0.25">
      <c r="A560" s="5" t="s">
        <v>37</v>
      </c>
      <c r="B560" s="26">
        <v>43916</v>
      </c>
      <c r="C560" s="4">
        <v>0</v>
      </c>
      <c r="D560" s="29">
        <v>3</v>
      </c>
      <c r="F560" s="79">
        <f t="shared" si="19"/>
        <v>0</v>
      </c>
    </row>
    <row r="561" spans="1:6" x14ac:dyDescent="0.25">
      <c r="A561" s="5" t="s">
        <v>38</v>
      </c>
      <c r="B561" s="26">
        <v>43916</v>
      </c>
      <c r="C561" s="4">
        <v>0</v>
      </c>
      <c r="D561" s="29">
        <v>7</v>
      </c>
      <c r="F561" s="79">
        <f t="shared" si="19"/>
        <v>0</v>
      </c>
    </row>
    <row r="562" spans="1:6" x14ac:dyDescent="0.25">
      <c r="A562" s="5" t="s">
        <v>48</v>
      </c>
      <c r="B562" s="26">
        <v>43916</v>
      </c>
      <c r="C562" s="4">
        <v>0</v>
      </c>
      <c r="D562" s="29">
        <v>0</v>
      </c>
      <c r="F562" s="79">
        <f t="shared" si="19"/>
        <v>0</v>
      </c>
    </row>
    <row r="563" spans="1:6" x14ac:dyDescent="0.25">
      <c r="A563" s="5" t="s">
        <v>39</v>
      </c>
      <c r="B563" s="26">
        <v>43916</v>
      </c>
      <c r="C563" s="4">
        <v>2</v>
      </c>
      <c r="D563" s="29">
        <v>3</v>
      </c>
      <c r="F563" s="79">
        <f t="shared" si="19"/>
        <v>0</v>
      </c>
    </row>
    <row r="564" spans="1:6" x14ac:dyDescent="0.25">
      <c r="A564" s="5" t="s">
        <v>40</v>
      </c>
      <c r="B564" s="26">
        <v>43916</v>
      </c>
      <c r="C564" s="4">
        <v>0</v>
      </c>
      <c r="D564" s="29">
        <v>1</v>
      </c>
      <c r="F564" s="79">
        <f t="shared" si="19"/>
        <v>0</v>
      </c>
    </row>
    <row r="565" spans="1:6" x14ac:dyDescent="0.25">
      <c r="A565" s="5" t="s">
        <v>28</v>
      </c>
      <c r="B565" s="26">
        <v>43916</v>
      </c>
      <c r="C565" s="4">
        <v>0</v>
      </c>
      <c r="D565" s="29">
        <v>0</v>
      </c>
      <c r="F565" s="79">
        <f t="shared" si="19"/>
        <v>0</v>
      </c>
    </row>
    <row r="566" spans="1:6" x14ac:dyDescent="0.25">
      <c r="A566" s="5" t="s">
        <v>24</v>
      </c>
      <c r="B566" s="26">
        <v>43916</v>
      </c>
      <c r="C566" s="4">
        <v>1</v>
      </c>
      <c r="D566" s="29">
        <v>7</v>
      </c>
      <c r="F566" s="79">
        <f t="shared" si="19"/>
        <v>0</v>
      </c>
    </row>
    <row r="567" spans="1:6" x14ac:dyDescent="0.25">
      <c r="A567" s="5" t="s">
        <v>30</v>
      </c>
      <c r="B567" s="26">
        <v>43916</v>
      </c>
      <c r="C567" s="4">
        <v>0</v>
      </c>
      <c r="D567" s="29">
        <v>1</v>
      </c>
      <c r="F567" s="79">
        <f t="shared" si="19"/>
        <v>0</v>
      </c>
    </row>
    <row r="568" spans="1:6" x14ac:dyDescent="0.25">
      <c r="A568" s="5" t="s">
        <v>26</v>
      </c>
      <c r="B568" s="26">
        <v>43916</v>
      </c>
      <c r="C568" s="4">
        <v>3</v>
      </c>
      <c r="D568" s="29">
        <v>7</v>
      </c>
      <c r="F568" s="79">
        <f t="shared" si="19"/>
        <v>0</v>
      </c>
    </row>
    <row r="569" spans="1:6" x14ac:dyDescent="0.25">
      <c r="A569" s="5" t="s">
        <v>25</v>
      </c>
      <c r="B569" s="26">
        <v>43916</v>
      </c>
      <c r="C569" s="4">
        <v>0</v>
      </c>
      <c r="D569" s="29">
        <v>4</v>
      </c>
      <c r="F569" s="79">
        <f t="shared" si="19"/>
        <v>0</v>
      </c>
    </row>
    <row r="570" spans="1:6" x14ac:dyDescent="0.25">
      <c r="A570" s="5" t="s">
        <v>41</v>
      </c>
      <c r="B570" s="26">
        <v>43916</v>
      </c>
      <c r="C570" s="4">
        <v>0</v>
      </c>
      <c r="D570" s="29">
        <v>1</v>
      </c>
      <c r="F570" s="79">
        <f t="shared" si="19"/>
        <v>0</v>
      </c>
    </row>
    <row r="571" spans="1:6" x14ac:dyDescent="0.25">
      <c r="A571" s="5" t="s">
        <v>42</v>
      </c>
      <c r="B571" s="26">
        <v>43916</v>
      </c>
      <c r="C571" s="4">
        <v>0</v>
      </c>
      <c r="D571" s="29">
        <v>0</v>
      </c>
      <c r="F571" s="79">
        <f t="shared" ref="F571:F577" si="20">E571+F547</f>
        <v>0</v>
      </c>
    </row>
    <row r="572" spans="1:6" x14ac:dyDescent="0.25">
      <c r="A572" s="5" t="s">
        <v>43</v>
      </c>
      <c r="B572" s="26">
        <v>43916</v>
      </c>
      <c r="C572" s="4">
        <v>0</v>
      </c>
      <c r="D572" s="29">
        <v>6</v>
      </c>
      <c r="F572" s="79">
        <f t="shared" si="20"/>
        <v>0</v>
      </c>
    </row>
    <row r="573" spans="1:6" x14ac:dyDescent="0.25">
      <c r="A573" s="5" t="s">
        <v>44</v>
      </c>
      <c r="B573" s="26">
        <v>43916</v>
      </c>
      <c r="C573" s="4">
        <v>2</v>
      </c>
      <c r="D573" s="29">
        <v>9</v>
      </c>
      <c r="F573" s="79">
        <f t="shared" si="20"/>
        <v>0</v>
      </c>
    </row>
    <row r="574" spans="1:6" x14ac:dyDescent="0.25">
      <c r="A574" s="5" t="s">
        <v>29</v>
      </c>
      <c r="B574" s="26">
        <v>43916</v>
      </c>
      <c r="C574" s="4">
        <v>12</v>
      </c>
      <c r="D574" s="29">
        <v>54</v>
      </c>
      <c r="F574" s="79">
        <f t="shared" si="20"/>
        <v>0</v>
      </c>
    </row>
    <row r="575" spans="1:6" x14ac:dyDescent="0.25">
      <c r="A575" s="5" t="s">
        <v>45</v>
      </c>
      <c r="B575" s="26">
        <v>43916</v>
      </c>
      <c r="C575" s="4">
        <v>0</v>
      </c>
      <c r="D575" s="29">
        <v>1</v>
      </c>
      <c r="F575" s="79">
        <f t="shared" si="20"/>
        <v>0</v>
      </c>
    </row>
    <row r="576" spans="1:6" x14ac:dyDescent="0.25">
      <c r="A576" s="5" t="s">
        <v>46</v>
      </c>
      <c r="B576" s="26">
        <v>43916</v>
      </c>
      <c r="C576" s="4">
        <v>3</v>
      </c>
      <c r="D576" s="29">
        <v>14</v>
      </c>
      <c r="F576" s="79">
        <f t="shared" si="20"/>
        <v>0</v>
      </c>
    </row>
    <row r="577" spans="1:6" x14ac:dyDescent="0.25">
      <c r="A577" s="5" t="s">
        <v>47</v>
      </c>
      <c r="B577" s="26">
        <v>43916</v>
      </c>
      <c r="C577" s="4">
        <v>0</v>
      </c>
      <c r="D577" s="29">
        <v>9</v>
      </c>
      <c r="F577" s="79">
        <f t="shared" si="20"/>
        <v>0</v>
      </c>
    </row>
    <row r="578" spans="1:6" x14ac:dyDescent="0.25">
      <c r="A578" s="61" t="s">
        <v>22</v>
      </c>
      <c r="B578" s="26">
        <v>43917</v>
      </c>
      <c r="C578" s="4">
        <v>36</v>
      </c>
      <c r="D578" s="29">
        <v>191</v>
      </c>
      <c r="E578" s="15">
        <v>1</v>
      </c>
      <c r="F578" s="79">
        <f>E578+F554</f>
        <v>5</v>
      </c>
    </row>
    <row r="579" spans="1:6" x14ac:dyDescent="0.25">
      <c r="A579" s="5" t="s">
        <v>35</v>
      </c>
      <c r="B579" s="26">
        <v>43917</v>
      </c>
      <c r="C579" s="4">
        <v>0</v>
      </c>
      <c r="D579" s="29">
        <v>0</v>
      </c>
      <c r="F579" s="79">
        <f t="shared" ref="F579:F601" si="21">E579+F555</f>
        <v>0</v>
      </c>
    </row>
    <row r="580" spans="1:6" x14ac:dyDescent="0.25">
      <c r="A580" s="5" t="s">
        <v>21</v>
      </c>
      <c r="B580" s="26">
        <v>43917</v>
      </c>
      <c r="C580" s="4">
        <v>3</v>
      </c>
      <c r="D580" s="29">
        <v>58</v>
      </c>
      <c r="F580" s="79">
        <f t="shared" si="21"/>
        <v>3</v>
      </c>
    </row>
    <row r="581" spans="1:6" x14ac:dyDescent="0.25">
      <c r="A581" s="5" t="s">
        <v>36</v>
      </c>
      <c r="B581" s="26">
        <v>43917</v>
      </c>
      <c r="C581" s="4">
        <v>0</v>
      </c>
      <c r="D581" s="29">
        <v>0</v>
      </c>
      <c r="F581" s="79">
        <f t="shared" si="21"/>
        <v>1</v>
      </c>
    </row>
    <row r="582" spans="1:6" x14ac:dyDescent="0.25">
      <c r="A582" s="5" t="s">
        <v>20</v>
      </c>
      <c r="B582" s="26">
        <v>43917</v>
      </c>
      <c r="C582" s="4">
        <v>43</v>
      </c>
      <c r="D582" s="29">
        <v>239</v>
      </c>
      <c r="E582" s="4">
        <v>1</v>
      </c>
      <c r="F582" s="79">
        <f t="shared" si="21"/>
        <v>4</v>
      </c>
    </row>
    <row r="583" spans="1:6" x14ac:dyDescent="0.25">
      <c r="A583" s="5" t="s">
        <v>27</v>
      </c>
      <c r="B583" s="26">
        <v>43917</v>
      </c>
      <c r="C583" s="4">
        <v>5</v>
      </c>
      <c r="D583" s="29">
        <v>59</v>
      </c>
      <c r="F583" s="79">
        <f t="shared" si="21"/>
        <v>0</v>
      </c>
    </row>
    <row r="584" spans="1:6" x14ac:dyDescent="0.25">
      <c r="A584" s="5" t="s">
        <v>37</v>
      </c>
      <c r="B584" s="26">
        <v>43917</v>
      </c>
      <c r="C584" s="4">
        <v>2</v>
      </c>
      <c r="D584" s="29">
        <v>5</v>
      </c>
      <c r="F584" s="79">
        <f t="shared" si="21"/>
        <v>0</v>
      </c>
    </row>
    <row r="585" spans="1:6" x14ac:dyDescent="0.25">
      <c r="A585" s="5" t="s">
        <v>38</v>
      </c>
      <c r="B585" s="26">
        <v>43917</v>
      </c>
      <c r="C585" s="4">
        <v>3</v>
      </c>
      <c r="D585" s="29">
        <v>10</v>
      </c>
      <c r="F585" s="79">
        <f t="shared" si="21"/>
        <v>0</v>
      </c>
    </row>
    <row r="586" spans="1:6" x14ac:dyDescent="0.25">
      <c r="A586" s="5" t="s">
        <v>48</v>
      </c>
      <c r="B586" s="26">
        <v>43917</v>
      </c>
      <c r="C586" s="4">
        <v>0</v>
      </c>
      <c r="D586" s="29">
        <v>0</v>
      </c>
      <c r="F586" s="79">
        <f t="shared" si="21"/>
        <v>0</v>
      </c>
    </row>
    <row r="587" spans="1:6" x14ac:dyDescent="0.25">
      <c r="A587" s="5" t="s">
        <v>39</v>
      </c>
      <c r="B587" s="26">
        <v>43917</v>
      </c>
      <c r="C587" s="4">
        <v>0</v>
      </c>
      <c r="D587" s="29">
        <v>3</v>
      </c>
      <c r="F587" s="79">
        <f t="shared" si="21"/>
        <v>0</v>
      </c>
    </row>
    <row r="588" spans="1:6" x14ac:dyDescent="0.25">
      <c r="A588" s="5" t="s">
        <v>40</v>
      </c>
      <c r="B588" s="26">
        <v>43917</v>
      </c>
      <c r="C588" s="4">
        <v>0</v>
      </c>
      <c r="D588" s="29">
        <v>1</v>
      </c>
      <c r="F588" s="79">
        <f t="shared" si="21"/>
        <v>0</v>
      </c>
    </row>
    <row r="589" spans="1:6" x14ac:dyDescent="0.25">
      <c r="A589" s="5" t="s">
        <v>28</v>
      </c>
      <c r="B589" s="26">
        <v>43917</v>
      </c>
      <c r="C589" s="4">
        <v>0</v>
      </c>
      <c r="D589" s="29">
        <v>0</v>
      </c>
      <c r="F589" s="79">
        <f t="shared" si="21"/>
        <v>0</v>
      </c>
    </row>
    <row r="590" spans="1:6" x14ac:dyDescent="0.25">
      <c r="A590" s="5" t="s">
        <v>24</v>
      </c>
      <c r="B590" s="26">
        <v>43917</v>
      </c>
      <c r="C590" s="4">
        <v>1</v>
      </c>
      <c r="D590" s="29">
        <v>8</v>
      </c>
      <c r="E590" s="4">
        <v>1</v>
      </c>
      <c r="F590" s="79">
        <f t="shared" si="21"/>
        <v>1</v>
      </c>
    </row>
    <row r="591" spans="1:6" x14ac:dyDescent="0.25">
      <c r="A591" s="5" t="s">
        <v>30</v>
      </c>
      <c r="B591" s="26">
        <v>43917</v>
      </c>
      <c r="C591" s="4">
        <v>0</v>
      </c>
      <c r="D591" s="29">
        <v>1</v>
      </c>
      <c r="F591" s="79">
        <f t="shared" si="21"/>
        <v>0</v>
      </c>
    </row>
    <row r="592" spans="1:6" x14ac:dyDescent="0.25">
      <c r="A592" s="5" t="s">
        <v>26</v>
      </c>
      <c r="B592" s="26">
        <v>43917</v>
      </c>
      <c r="C592" s="4">
        <v>3</v>
      </c>
      <c r="D592" s="29">
        <v>10</v>
      </c>
      <c r="F592" s="79">
        <f t="shared" si="21"/>
        <v>0</v>
      </c>
    </row>
    <row r="593" spans="1:6" x14ac:dyDescent="0.25">
      <c r="A593" s="5" t="s">
        <v>25</v>
      </c>
      <c r="B593" s="26">
        <v>43917</v>
      </c>
      <c r="C593" s="4">
        <v>3</v>
      </c>
      <c r="D593" s="29">
        <v>7</v>
      </c>
      <c r="E593" s="4">
        <v>1</v>
      </c>
      <c r="F593" s="79">
        <f t="shared" si="21"/>
        <v>1</v>
      </c>
    </row>
    <row r="594" spans="1:6" x14ac:dyDescent="0.25">
      <c r="A594" s="5" t="s">
        <v>41</v>
      </c>
      <c r="B594" s="26">
        <v>43917</v>
      </c>
      <c r="C594" s="4">
        <v>0</v>
      </c>
      <c r="D594" s="29">
        <v>1</v>
      </c>
      <c r="F594" s="79">
        <f t="shared" si="21"/>
        <v>0</v>
      </c>
    </row>
    <row r="595" spans="1:6" x14ac:dyDescent="0.25">
      <c r="A595" s="5" t="s">
        <v>42</v>
      </c>
      <c r="B595" s="26">
        <v>43917</v>
      </c>
      <c r="C595" s="4">
        <v>0</v>
      </c>
      <c r="D595" s="29">
        <v>0</v>
      </c>
      <c r="F595" s="79">
        <f t="shared" si="21"/>
        <v>0</v>
      </c>
    </row>
    <row r="596" spans="1:6" x14ac:dyDescent="0.25">
      <c r="A596" s="5" t="s">
        <v>43</v>
      </c>
      <c r="B596" s="26">
        <v>43917</v>
      </c>
      <c r="C596" s="4">
        <v>0</v>
      </c>
      <c r="D596" s="29">
        <v>6</v>
      </c>
      <c r="F596" s="79">
        <f t="shared" si="21"/>
        <v>0</v>
      </c>
    </row>
    <row r="597" spans="1:6" x14ac:dyDescent="0.25">
      <c r="A597" s="5" t="s">
        <v>44</v>
      </c>
      <c r="B597" s="26">
        <v>43917</v>
      </c>
      <c r="C597" s="4">
        <v>0</v>
      </c>
      <c r="D597" s="29">
        <v>9</v>
      </c>
      <c r="F597" s="79">
        <f t="shared" si="21"/>
        <v>0</v>
      </c>
    </row>
    <row r="598" spans="1:6" x14ac:dyDescent="0.25">
      <c r="A598" s="5" t="s">
        <v>29</v>
      </c>
      <c r="B598" s="26">
        <v>43917</v>
      </c>
      <c r="C598" s="4">
        <v>9</v>
      </c>
      <c r="D598" s="29">
        <v>63</v>
      </c>
      <c r="F598" s="79">
        <f t="shared" si="21"/>
        <v>0</v>
      </c>
    </row>
    <row r="599" spans="1:6" x14ac:dyDescent="0.25">
      <c r="A599" s="5" t="s">
        <v>45</v>
      </c>
      <c r="B599" s="26">
        <v>43917</v>
      </c>
      <c r="C599" s="4">
        <v>1</v>
      </c>
      <c r="D599" s="29">
        <v>2</v>
      </c>
      <c r="F599" s="79">
        <f t="shared" si="21"/>
        <v>0</v>
      </c>
    </row>
    <row r="600" spans="1:6" x14ac:dyDescent="0.25">
      <c r="A600" s="5" t="s">
        <v>46</v>
      </c>
      <c r="B600" s="26">
        <v>43917</v>
      </c>
      <c r="C600" s="4">
        <v>0</v>
      </c>
      <c r="D600" s="29">
        <v>14</v>
      </c>
      <c r="F600" s="79">
        <f t="shared" si="21"/>
        <v>0</v>
      </c>
    </row>
    <row r="601" spans="1:6" x14ac:dyDescent="0.25">
      <c r="A601" s="5" t="s">
        <v>47</v>
      </c>
      <c r="B601" s="26">
        <v>43917</v>
      </c>
      <c r="C601" s="4">
        <v>6</v>
      </c>
      <c r="D601" s="29">
        <v>15</v>
      </c>
      <c r="F601" s="79">
        <f t="shared" si="21"/>
        <v>0</v>
      </c>
    </row>
    <row r="602" spans="1:6" x14ac:dyDescent="0.25">
      <c r="A602" s="61" t="s">
        <v>22</v>
      </c>
      <c r="B602" s="26">
        <v>43918</v>
      </c>
      <c r="C602" s="4">
        <v>8</v>
      </c>
      <c r="D602" s="29">
        <v>199</v>
      </c>
      <c r="E602" s="4">
        <v>1</v>
      </c>
      <c r="F602" s="79">
        <f>E602+F578</f>
        <v>6</v>
      </c>
    </row>
    <row r="603" spans="1:6" x14ac:dyDescent="0.25">
      <c r="A603" s="5" t="s">
        <v>35</v>
      </c>
      <c r="B603" s="26">
        <v>43918</v>
      </c>
      <c r="C603" s="4">
        <v>0</v>
      </c>
      <c r="D603" s="29">
        <v>0</v>
      </c>
      <c r="F603" s="79">
        <f t="shared" ref="F603:F625" si="22">E603+F579</f>
        <v>0</v>
      </c>
    </row>
    <row r="604" spans="1:6" x14ac:dyDescent="0.25">
      <c r="A604" s="5" t="s">
        <v>21</v>
      </c>
      <c r="B604" s="26">
        <v>43918</v>
      </c>
      <c r="C604" s="4">
        <v>5</v>
      </c>
      <c r="D604" s="29">
        <v>63</v>
      </c>
      <c r="F604" s="79">
        <f t="shared" si="22"/>
        <v>3</v>
      </c>
    </row>
    <row r="605" spans="1:6" x14ac:dyDescent="0.25">
      <c r="A605" s="5" t="s">
        <v>36</v>
      </c>
      <c r="B605" s="26">
        <v>43918</v>
      </c>
      <c r="C605" s="4">
        <v>0</v>
      </c>
      <c r="D605" s="29">
        <v>0</v>
      </c>
      <c r="F605" s="79">
        <f t="shared" si="22"/>
        <v>1</v>
      </c>
    </row>
    <row r="606" spans="1:6" x14ac:dyDescent="0.25">
      <c r="A606" s="5" t="s">
        <v>20</v>
      </c>
      <c r="B606" s="26">
        <v>43918</v>
      </c>
      <c r="C606" s="4">
        <v>18</v>
      </c>
      <c r="D606" s="29">
        <v>257</v>
      </c>
      <c r="E606" s="4">
        <v>1</v>
      </c>
      <c r="F606" s="79">
        <f t="shared" si="22"/>
        <v>5</v>
      </c>
    </row>
    <row r="607" spans="1:6" x14ac:dyDescent="0.25">
      <c r="A607" s="5" t="s">
        <v>27</v>
      </c>
      <c r="B607" s="26">
        <v>43918</v>
      </c>
      <c r="C607" s="4">
        <v>1</v>
      </c>
      <c r="D607" s="29">
        <v>60</v>
      </c>
      <c r="F607" s="79">
        <f t="shared" si="22"/>
        <v>0</v>
      </c>
    </row>
    <row r="608" spans="1:6" x14ac:dyDescent="0.25">
      <c r="A608" s="5" t="s">
        <v>37</v>
      </c>
      <c r="B608" s="26">
        <v>43918</v>
      </c>
      <c r="C608" s="4">
        <v>3</v>
      </c>
      <c r="D608" s="29">
        <v>8</v>
      </c>
      <c r="F608" s="79">
        <f t="shared" si="22"/>
        <v>0</v>
      </c>
    </row>
    <row r="609" spans="1:6" x14ac:dyDescent="0.25">
      <c r="A609" s="5" t="s">
        <v>38</v>
      </c>
      <c r="B609" s="26">
        <v>43918</v>
      </c>
      <c r="C609" s="4">
        <v>0</v>
      </c>
      <c r="D609" s="29">
        <v>10</v>
      </c>
      <c r="F609" s="79">
        <f t="shared" si="22"/>
        <v>0</v>
      </c>
    </row>
    <row r="610" spans="1:6" x14ac:dyDescent="0.25">
      <c r="A610" s="5" t="s">
        <v>48</v>
      </c>
      <c r="B610" s="26">
        <v>43918</v>
      </c>
      <c r="C610" s="4">
        <v>0</v>
      </c>
      <c r="D610" s="29">
        <v>0</v>
      </c>
      <c r="F610" s="79">
        <f t="shared" si="22"/>
        <v>0</v>
      </c>
    </row>
    <row r="611" spans="1:6" x14ac:dyDescent="0.25">
      <c r="A611" s="5" t="s">
        <v>39</v>
      </c>
      <c r="B611" s="26">
        <v>43918</v>
      </c>
      <c r="C611" s="4">
        <v>0</v>
      </c>
      <c r="D611" s="29">
        <v>3</v>
      </c>
      <c r="F611" s="79">
        <f t="shared" si="22"/>
        <v>0</v>
      </c>
    </row>
    <row r="612" spans="1:6" x14ac:dyDescent="0.25">
      <c r="A612" s="5" t="s">
        <v>40</v>
      </c>
      <c r="B612" s="26">
        <v>43918</v>
      </c>
      <c r="C612" s="4">
        <v>0</v>
      </c>
      <c r="D612" s="29">
        <v>1</v>
      </c>
      <c r="F612" s="79">
        <f t="shared" si="22"/>
        <v>0</v>
      </c>
    </row>
    <row r="613" spans="1:6" x14ac:dyDescent="0.25">
      <c r="A613" s="5" t="s">
        <v>28</v>
      </c>
      <c r="B613" s="26">
        <v>43918</v>
      </c>
      <c r="C613" s="4">
        <v>0</v>
      </c>
      <c r="D613" s="29">
        <v>0</v>
      </c>
      <c r="F613" s="79">
        <f t="shared" si="22"/>
        <v>0</v>
      </c>
    </row>
    <row r="614" spans="1:6" x14ac:dyDescent="0.25">
      <c r="A614" s="5" t="s">
        <v>24</v>
      </c>
      <c r="B614" s="26">
        <v>43918</v>
      </c>
      <c r="C614" s="4">
        <v>1</v>
      </c>
      <c r="D614" s="29">
        <v>9</v>
      </c>
      <c r="F614" s="79">
        <f t="shared" si="22"/>
        <v>1</v>
      </c>
    </row>
    <row r="615" spans="1:6" x14ac:dyDescent="0.25">
      <c r="A615" s="5" t="s">
        <v>30</v>
      </c>
      <c r="B615" s="26">
        <v>43918</v>
      </c>
      <c r="C615" s="4">
        <v>0</v>
      </c>
      <c r="D615" s="29">
        <v>1</v>
      </c>
      <c r="F615" s="79">
        <f t="shared" si="22"/>
        <v>0</v>
      </c>
    </row>
    <row r="616" spans="1:6" x14ac:dyDescent="0.25">
      <c r="A616" s="5" t="s">
        <v>26</v>
      </c>
      <c r="B616" s="26">
        <v>43918</v>
      </c>
      <c r="C616" s="4">
        <v>2</v>
      </c>
      <c r="D616" s="29">
        <v>12</v>
      </c>
      <c r="F616" s="79">
        <f t="shared" si="22"/>
        <v>0</v>
      </c>
    </row>
    <row r="617" spans="1:6" x14ac:dyDescent="0.25">
      <c r="A617" s="5" t="s">
        <v>25</v>
      </c>
      <c r="B617" s="26">
        <v>43918</v>
      </c>
      <c r="C617" s="4">
        <v>0</v>
      </c>
      <c r="D617" s="29">
        <v>7</v>
      </c>
      <c r="F617" s="79">
        <f t="shared" si="22"/>
        <v>1</v>
      </c>
    </row>
    <row r="618" spans="1:6" x14ac:dyDescent="0.25">
      <c r="A618" s="5" t="s">
        <v>41</v>
      </c>
      <c r="B618" s="26">
        <v>43918</v>
      </c>
      <c r="C618" s="4">
        <v>0</v>
      </c>
      <c r="D618" s="29">
        <v>1</v>
      </c>
      <c r="F618" s="79">
        <f t="shared" si="22"/>
        <v>0</v>
      </c>
    </row>
    <row r="619" spans="1:6" x14ac:dyDescent="0.25">
      <c r="A619" s="5" t="s">
        <v>42</v>
      </c>
      <c r="B619" s="26">
        <v>43918</v>
      </c>
      <c r="C619" s="4">
        <v>0</v>
      </c>
      <c r="D619" s="29">
        <v>0</v>
      </c>
      <c r="F619" s="79">
        <f t="shared" si="22"/>
        <v>0</v>
      </c>
    </row>
    <row r="620" spans="1:6" x14ac:dyDescent="0.25">
      <c r="A620" s="5" t="s">
        <v>43</v>
      </c>
      <c r="B620" s="26">
        <v>43918</v>
      </c>
      <c r="C620" s="4">
        <v>0</v>
      </c>
      <c r="D620" s="29">
        <v>6</v>
      </c>
      <c r="F620" s="79">
        <f t="shared" si="22"/>
        <v>0</v>
      </c>
    </row>
    <row r="621" spans="1:6" x14ac:dyDescent="0.25">
      <c r="A621" s="5" t="s">
        <v>44</v>
      </c>
      <c r="B621" s="26">
        <v>43918</v>
      </c>
      <c r="C621" s="4">
        <v>0</v>
      </c>
      <c r="D621" s="29">
        <v>9</v>
      </c>
      <c r="F621" s="79">
        <f t="shared" si="22"/>
        <v>0</v>
      </c>
    </row>
    <row r="622" spans="1:6" x14ac:dyDescent="0.25">
      <c r="A622" s="5" t="s">
        <v>29</v>
      </c>
      <c r="B622" s="26">
        <v>43918</v>
      </c>
      <c r="C622" s="4">
        <v>13</v>
      </c>
      <c r="D622" s="29">
        <v>76</v>
      </c>
      <c r="F622" s="79">
        <f t="shared" si="22"/>
        <v>0</v>
      </c>
    </row>
    <row r="623" spans="1:6" x14ac:dyDescent="0.25">
      <c r="A623" s="5" t="s">
        <v>45</v>
      </c>
      <c r="B623" s="26">
        <v>43918</v>
      </c>
      <c r="C623" s="4">
        <v>0</v>
      </c>
      <c r="D623" s="29">
        <v>2</v>
      </c>
      <c r="F623" s="79">
        <f t="shared" si="22"/>
        <v>0</v>
      </c>
    </row>
    <row r="624" spans="1:6" x14ac:dyDescent="0.25">
      <c r="A624" s="5" t="s">
        <v>46</v>
      </c>
      <c r="B624" s="26">
        <v>43918</v>
      </c>
      <c r="C624" s="4">
        <v>4</v>
      </c>
      <c r="D624" s="29">
        <v>18</v>
      </c>
      <c r="F624" s="79">
        <f t="shared" si="22"/>
        <v>0</v>
      </c>
    </row>
    <row r="625" spans="1:6" x14ac:dyDescent="0.25">
      <c r="A625" s="5" t="s">
        <v>47</v>
      </c>
      <c r="B625" s="26">
        <v>43918</v>
      </c>
      <c r="C625" s="4">
        <v>0</v>
      </c>
      <c r="D625" s="29">
        <v>15</v>
      </c>
      <c r="F625" s="79">
        <f t="shared" si="22"/>
        <v>0</v>
      </c>
    </row>
    <row r="626" spans="1:6" x14ac:dyDescent="0.25">
      <c r="A626" s="61" t="s">
        <v>22</v>
      </c>
      <c r="B626" s="26">
        <v>43919</v>
      </c>
      <c r="C626" s="4">
        <v>18</v>
      </c>
      <c r="D626" s="29">
        <v>217</v>
      </c>
      <c r="E626" s="15"/>
      <c r="F626" s="79">
        <f>E626+F602</f>
        <v>6</v>
      </c>
    </row>
    <row r="627" spans="1:6" x14ac:dyDescent="0.25">
      <c r="A627" s="5" t="s">
        <v>35</v>
      </c>
      <c r="B627" s="26">
        <v>43919</v>
      </c>
      <c r="C627" s="4">
        <v>0</v>
      </c>
      <c r="D627" s="29">
        <v>0</v>
      </c>
      <c r="F627" s="79">
        <f t="shared" ref="F627:F649" si="23">E627+F603</f>
        <v>0</v>
      </c>
    </row>
    <row r="628" spans="1:6" x14ac:dyDescent="0.25">
      <c r="A628" s="5" t="s">
        <v>21</v>
      </c>
      <c r="B628" s="26">
        <v>43919</v>
      </c>
      <c r="C628" s="4">
        <v>6</v>
      </c>
      <c r="D628" s="29">
        <v>69</v>
      </c>
      <c r="F628" s="79">
        <f t="shared" si="23"/>
        <v>3</v>
      </c>
    </row>
    <row r="629" spans="1:6" x14ac:dyDescent="0.25">
      <c r="A629" s="5" t="s">
        <v>36</v>
      </c>
      <c r="B629" s="26">
        <v>43919</v>
      </c>
      <c r="C629" s="4">
        <v>0</v>
      </c>
      <c r="D629" s="29">
        <v>0</v>
      </c>
      <c r="F629" s="79">
        <f t="shared" si="23"/>
        <v>1</v>
      </c>
    </row>
    <row r="630" spans="1:6" x14ac:dyDescent="0.25">
      <c r="A630" s="5" t="s">
        <v>20</v>
      </c>
      <c r="B630" s="26">
        <v>43919</v>
      </c>
      <c r="C630" s="4">
        <v>1</v>
      </c>
      <c r="D630" s="29">
        <v>258</v>
      </c>
      <c r="F630" s="79">
        <f t="shared" si="23"/>
        <v>5</v>
      </c>
    </row>
    <row r="631" spans="1:6" x14ac:dyDescent="0.25">
      <c r="A631" s="5" t="s">
        <v>27</v>
      </c>
      <c r="B631" s="26">
        <v>43919</v>
      </c>
      <c r="C631" s="4">
        <v>13</v>
      </c>
      <c r="D631" s="29">
        <v>73</v>
      </c>
      <c r="F631" s="79">
        <f t="shared" si="23"/>
        <v>0</v>
      </c>
    </row>
    <row r="632" spans="1:6" x14ac:dyDescent="0.25">
      <c r="A632" s="5" t="s">
        <v>37</v>
      </c>
      <c r="B632" s="26">
        <v>43919</v>
      </c>
      <c r="C632" s="4">
        <v>1</v>
      </c>
      <c r="D632" s="29">
        <v>9</v>
      </c>
      <c r="F632" s="79">
        <f t="shared" si="23"/>
        <v>0</v>
      </c>
    </row>
    <row r="633" spans="1:6" x14ac:dyDescent="0.25">
      <c r="A633" s="5" t="s">
        <v>38</v>
      </c>
      <c r="B633" s="26">
        <v>43919</v>
      </c>
      <c r="C633" s="4">
        <v>0</v>
      </c>
      <c r="D633" s="29">
        <v>10</v>
      </c>
      <c r="F633" s="79">
        <f t="shared" si="23"/>
        <v>0</v>
      </c>
    </row>
    <row r="634" spans="1:6" x14ac:dyDescent="0.25">
      <c r="A634" s="5" t="s">
        <v>48</v>
      </c>
      <c r="B634" s="26">
        <v>43919</v>
      </c>
      <c r="C634" s="4">
        <v>0</v>
      </c>
      <c r="D634" s="29">
        <v>0</v>
      </c>
      <c r="F634" s="79">
        <f t="shared" si="23"/>
        <v>0</v>
      </c>
    </row>
    <row r="635" spans="1:6" x14ac:dyDescent="0.25">
      <c r="A635" s="5" t="s">
        <v>39</v>
      </c>
      <c r="B635" s="26">
        <v>43919</v>
      </c>
      <c r="C635" s="4">
        <v>0</v>
      </c>
      <c r="D635" s="29">
        <v>3</v>
      </c>
      <c r="F635" s="79">
        <f t="shared" si="23"/>
        <v>0</v>
      </c>
    </row>
    <row r="636" spans="1:6" x14ac:dyDescent="0.25">
      <c r="A636" s="5" t="s">
        <v>40</v>
      </c>
      <c r="B636" s="26">
        <v>43919</v>
      </c>
      <c r="C636" s="4">
        <v>2</v>
      </c>
      <c r="D636" s="29">
        <v>3</v>
      </c>
      <c r="F636" s="79">
        <f t="shared" si="23"/>
        <v>0</v>
      </c>
    </row>
    <row r="637" spans="1:6" x14ac:dyDescent="0.25">
      <c r="A637" s="5" t="s">
        <v>28</v>
      </c>
      <c r="B637" s="26">
        <v>43919</v>
      </c>
      <c r="C637" s="4">
        <v>1</v>
      </c>
      <c r="D637" s="29">
        <v>1</v>
      </c>
      <c r="F637" s="79">
        <f t="shared" si="23"/>
        <v>0</v>
      </c>
    </row>
    <row r="638" spans="1:6" x14ac:dyDescent="0.25">
      <c r="A638" s="5" t="s">
        <v>24</v>
      </c>
      <c r="B638" s="26">
        <v>43919</v>
      </c>
      <c r="C638" s="4">
        <v>1</v>
      </c>
      <c r="D638" s="29">
        <v>10</v>
      </c>
      <c r="F638" s="79">
        <f t="shared" si="23"/>
        <v>1</v>
      </c>
    </row>
    <row r="639" spans="1:6" x14ac:dyDescent="0.25">
      <c r="A639" s="5" t="s">
        <v>30</v>
      </c>
      <c r="B639" s="26">
        <v>43919</v>
      </c>
      <c r="C639" s="4">
        <v>1</v>
      </c>
      <c r="D639" s="29">
        <v>2</v>
      </c>
      <c r="F639" s="79">
        <f t="shared" si="23"/>
        <v>0</v>
      </c>
    </row>
    <row r="640" spans="1:6" x14ac:dyDescent="0.25">
      <c r="A640" s="5" t="s">
        <v>26</v>
      </c>
      <c r="B640" s="26">
        <v>43919</v>
      </c>
      <c r="C640" s="4">
        <v>0</v>
      </c>
      <c r="D640" s="29">
        <v>12</v>
      </c>
      <c r="F640" s="79">
        <f t="shared" si="23"/>
        <v>0</v>
      </c>
    </row>
    <row r="641" spans="1:6" x14ac:dyDescent="0.25">
      <c r="A641" s="5" t="s">
        <v>25</v>
      </c>
      <c r="B641" s="26">
        <v>43919</v>
      </c>
      <c r="C641" s="4">
        <v>1</v>
      </c>
      <c r="D641" s="29">
        <v>8</v>
      </c>
      <c r="F641" s="79">
        <f t="shared" si="23"/>
        <v>1</v>
      </c>
    </row>
    <row r="642" spans="1:6" x14ac:dyDescent="0.25">
      <c r="A642" s="5" t="s">
        <v>41</v>
      </c>
      <c r="B642" s="26">
        <v>43919</v>
      </c>
      <c r="C642" s="4">
        <v>0</v>
      </c>
      <c r="D642" s="29">
        <v>1</v>
      </c>
      <c r="F642" s="79">
        <f t="shared" si="23"/>
        <v>0</v>
      </c>
    </row>
    <row r="643" spans="1:6" x14ac:dyDescent="0.25">
      <c r="A643" s="5" t="s">
        <v>42</v>
      </c>
      <c r="B643" s="26">
        <v>43919</v>
      </c>
      <c r="C643" s="4">
        <v>1</v>
      </c>
      <c r="D643" s="29">
        <v>1</v>
      </c>
      <c r="F643" s="79">
        <f t="shared" si="23"/>
        <v>0</v>
      </c>
    </row>
    <row r="644" spans="1:6" x14ac:dyDescent="0.25">
      <c r="A644" s="5" t="s">
        <v>43</v>
      </c>
      <c r="B644" s="26">
        <v>43919</v>
      </c>
      <c r="C644" s="4">
        <v>0</v>
      </c>
      <c r="D644" s="29">
        <v>6</v>
      </c>
      <c r="F644" s="79">
        <f t="shared" si="23"/>
        <v>0</v>
      </c>
    </row>
    <row r="645" spans="1:6" x14ac:dyDescent="0.25">
      <c r="A645" s="5" t="s">
        <v>44</v>
      </c>
      <c r="B645" s="26">
        <v>43919</v>
      </c>
      <c r="C645" s="4">
        <v>0</v>
      </c>
      <c r="D645" s="29">
        <v>9</v>
      </c>
      <c r="F645" s="79">
        <f t="shared" si="23"/>
        <v>0</v>
      </c>
    </row>
    <row r="646" spans="1:6" x14ac:dyDescent="0.25">
      <c r="A646" s="5" t="s">
        <v>29</v>
      </c>
      <c r="B646" s="26">
        <v>43919</v>
      </c>
      <c r="C646" s="4">
        <v>14</v>
      </c>
      <c r="D646" s="29">
        <v>90</v>
      </c>
      <c r="F646" s="79">
        <f t="shared" si="23"/>
        <v>0</v>
      </c>
    </row>
    <row r="647" spans="1:6" x14ac:dyDescent="0.25">
      <c r="A647" s="5" t="s">
        <v>45</v>
      </c>
      <c r="B647" s="26">
        <v>43919</v>
      </c>
      <c r="C647" s="4">
        <v>0</v>
      </c>
      <c r="D647" s="29">
        <v>2</v>
      </c>
      <c r="F647" s="79">
        <f t="shared" si="23"/>
        <v>0</v>
      </c>
    </row>
    <row r="648" spans="1:6" x14ac:dyDescent="0.25">
      <c r="A648" s="5" t="s">
        <v>46</v>
      </c>
      <c r="B648" s="26">
        <v>43919</v>
      </c>
      <c r="C648" s="4">
        <v>3</v>
      </c>
      <c r="D648" s="29">
        <v>21</v>
      </c>
      <c r="F648" s="79">
        <f t="shared" si="23"/>
        <v>0</v>
      </c>
    </row>
    <row r="649" spans="1:6" x14ac:dyDescent="0.25">
      <c r="A649" s="5" t="s">
        <v>47</v>
      </c>
      <c r="B649" s="26">
        <v>43919</v>
      </c>
      <c r="C649" s="4">
        <v>0</v>
      </c>
      <c r="D649" s="29">
        <v>15</v>
      </c>
      <c r="F649" s="79">
        <f t="shared" si="23"/>
        <v>0</v>
      </c>
    </row>
    <row r="650" spans="1:6" x14ac:dyDescent="0.25">
      <c r="A650" s="61" t="s">
        <v>22</v>
      </c>
      <c r="B650" s="26">
        <v>43920</v>
      </c>
      <c r="C650" s="4">
        <v>36</v>
      </c>
      <c r="D650" s="29">
        <v>253</v>
      </c>
      <c r="E650" s="4">
        <v>2</v>
      </c>
      <c r="F650" s="79">
        <f>E650+F626</f>
        <v>8</v>
      </c>
    </row>
    <row r="651" spans="1:6" x14ac:dyDescent="0.25">
      <c r="A651" s="5" t="s">
        <v>35</v>
      </c>
      <c r="B651" s="26">
        <v>43920</v>
      </c>
      <c r="C651" s="4">
        <v>0</v>
      </c>
      <c r="D651" s="29">
        <v>0</v>
      </c>
      <c r="F651" s="79">
        <f t="shared" ref="F651:F673" si="24">E651+F627</f>
        <v>0</v>
      </c>
    </row>
    <row r="652" spans="1:6" x14ac:dyDescent="0.25">
      <c r="A652" s="5" t="s">
        <v>21</v>
      </c>
      <c r="B652" s="26">
        <v>43920</v>
      </c>
      <c r="C652" s="4">
        <v>12</v>
      </c>
      <c r="D652" s="29">
        <v>81</v>
      </c>
      <c r="F652" s="79">
        <f t="shared" si="24"/>
        <v>3</v>
      </c>
    </row>
    <row r="653" spans="1:6" x14ac:dyDescent="0.25">
      <c r="A653" s="5" t="s">
        <v>36</v>
      </c>
      <c r="B653" s="26">
        <v>43920</v>
      </c>
      <c r="C653" s="4">
        <v>0</v>
      </c>
      <c r="D653" s="29">
        <v>0</v>
      </c>
      <c r="F653" s="79">
        <f t="shared" si="24"/>
        <v>1</v>
      </c>
    </row>
    <row r="654" spans="1:6" x14ac:dyDescent="0.25">
      <c r="A654" s="5" t="s">
        <v>20</v>
      </c>
      <c r="B654" s="26">
        <v>43920</v>
      </c>
      <c r="C654" s="4">
        <v>34</v>
      </c>
      <c r="D654" s="29">
        <v>292</v>
      </c>
      <c r="F654" s="79">
        <f t="shared" si="24"/>
        <v>5</v>
      </c>
    </row>
    <row r="655" spans="1:6" x14ac:dyDescent="0.25">
      <c r="A655" s="5" t="s">
        <v>27</v>
      </c>
      <c r="B655" s="26">
        <v>43920</v>
      </c>
      <c r="C655" s="4">
        <v>8</v>
      </c>
      <c r="D655" s="29">
        <v>81</v>
      </c>
      <c r="F655" s="79">
        <f t="shared" si="24"/>
        <v>0</v>
      </c>
    </row>
    <row r="656" spans="1:6" x14ac:dyDescent="0.25">
      <c r="A656" s="5" t="s">
        <v>37</v>
      </c>
      <c r="B656" s="26">
        <v>43920</v>
      </c>
      <c r="C656" s="4">
        <v>10</v>
      </c>
      <c r="D656" s="29">
        <v>19</v>
      </c>
      <c r="F656" s="79">
        <f t="shared" si="24"/>
        <v>0</v>
      </c>
    </row>
    <row r="657" spans="1:6" x14ac:dyDescent="0.25">
      <c r="A657" s="5" t="s">
        <v>38</v>
      </c>
      <c r="B657" s="26">
        <v>43920</v>
      </c>
      <c r="C657" s="4">
        <v>3</v>
      </c>
      <c r="D657" s="29">
        <v>13</v>
      </c>
      <c r="F657" s="79">
        <f t="shared" si="24"/>
        <v>0</v>
      </c>
    </row>
    <row r="658" spans="1:6" x14ac:dyDescent="0.25">
      <c r="A658" s="5" t="s">
        <v>48</v>
      </c>
      <c r="B658" s="26">
        <v>43920</v>
      </c>
      <c r="C658" s="4">
        <v>0</v>
      </c>
      <c r="D658" s="29">
        <v>0</v>
      </c>
      <c r="F658" s="79">
        <f t="shared" si="24"/>
        <v>0</v>
      </c>
    </row>
    <row r="659" spans="1:6" x14ac:dyDescent="0.25">
      <c r="A659" s="5" t="s">
        <v>39</v>
      </c>
      <c r="B659" s="26">
        <v>43920</v>
      </c>
      <c r="C659" s="4">
        <v>0</v>
      </c>
      <c r="D659" s="29">
        <v>3</v>
      </c>
      <c r="F659" s="79">
        <f t="shared" si="24"/>
        <v>0</v>
      </c>
    </row>
    <row r="660" spans="1:6" x14ac:dyDescent="0.25">
      <c r="A660" s="5" t="s">
        <v>40</v>
      </c>
      <c r="B660" s="26">
        <v>43920</v>
      </c>
      <c r="C660" s="4">
        <v>0</v>
      </c>
      <c r="D660" s="29">
        <v>3</v>
      </c>
      <c r="F660" s="79">
        <f t="shared" si="24"/>
        <v>0</v>
      </c>
    </row>
    <row r="661" spans="1:6" x14ac:dyDescent="0.25">
      <c r="A661" s="5" t="s">
        <v>28</v>
      </c>
      <c r="B661" s="26">
        <v>43920</v>
      </c>
      <c r="C661" s="4">
        <v>0</v>
      </c>
      <c r="D661" s="29">
        <v>1</v>
      </c>
      <c r="F661" s="79">
        <f t="shared" si="24"/>
        <v>0</v>
      </c>
    </row>
    <row r="662" spans="1:6" x14ac:dyDescent="0.25">
      <c r="A662" s="5" t="s">
        <v>24</v>
      </c>
      <c r="B662" s="26">
        <v>43920</v>
      </c>
      <c r="C662" s="4">
        <v>3</v>
      </c>
      <c r="D662" s="29">
        <v>13</v>
      </c>
      <c r="F662" s="79">
        <f t="shared" si="24"/>
        <v>1</v>
      </c>
    </row>
    <row r="663" spans="1:6" x14ac:dyDescent="0.25">
      <c r="A663" s="5" t="s">
        <v>30</v>
      </c>
      <c r="B663" s="26">
        <v>43920</v>
      </c>
      <c r="C663" s="4">
        <v>0</v>
      </c>
      <c r="D663" s="29">
        <v>2</v>
      </c>
      <c r="F663" s="79">
        <f t="shared" si="24"/>
        <v>0</v>
      </c>
    </row>
    <row r="664" spans="1:6" x14ac:dyDescent="0.25">
      <c r="A664" s="5" t="s">
        <v>26</v>
      </c>
      <c r="B664" s="26">
        <v>43920</v>
      </c>
      <c r="C664" s="4">
        <v>8</v>
      </c>
      <c r="D664" s="29">
        <v>20</v>
      </c>
      <c r="E664" s="4">
        <v>1</v>
      </c>
      <c r="F664" s="79">
        <f t="shared" si="24"/>
        <v>1</v>
      </c>
    </row>
    <row r="665" spans="1:6" x14ac:dyDescent="0.25">
      <c r="A665" s="5" t="s">
        <v>25</v>
      </c>
      <c r="B665" s="26">
        <v>43920</v>
      </c>
      <c r="C665" s="4">
        <v>0</v>
      </c>
      <c r="D665" s="29">
        <v>8</v>
      </c>
      <c r="F665" s="79">
        <f t="shared" si="24"/>
        <v>1</v>
      </c>
    </row>
    <row r="666" spans="1:6" x14ac:dyDescent="0.25">
      <c r="A666" s="5" t="s">
        <v>41</v>
      </c>
      <c r="B666" s="26">
        <v>43920</v>
      </c>
      <c r="C666" s="4">
        <v>0</v>
      </c>
      <c r="D666" s="29">
        <v>1</v>
      </c>
      <c r="F666" s="79">
        <f t="shared" si="24"/>
        <v>0</v>
      </c>
    </row>
    <row r="667" spans="1:6" x14ac:dyDescent="0.25">
      <c r="A667" s="5" t="s">
        <v>42</v>
      </c>
      <c r="B667" s="26">
        <v>43920</v>
      </c>
      <c r="C667" s="4">
        <v>0</v>
      </c>
      <c r="D667" s="29">
        <v>1</v>
      </c>
      <c r="F667" s="79">
        <f t="shared" si="24"/>
        <v>0</v>
      </c>
    </row>
    <row r="668" spans="1:6" x14ac:dyDescent="0.25">
      <c r="A668" s="5" t="s">
        <v>43</v>
      </c>
      <c r="B668" s="26">
        <v>43920</v>
      </c>
      <c r="C668" s="4">
        <v>0</v>
      </c>
      <c r="D668" s="29">
        <v>6</v>
      </c>
      <c r="F668" s="79">
        <f t="shared" si="24"/>
        <v>0</v>
      </c>
    </row>
    <row r="669" spans="1:6" x14ac:dyDescent="0.25">
      <c r="A669" s="5" t="s">
        <v>44</v>
      </c>
      <c r="B669" s="26">
        <v>43920</v>
      </c>
      <c r="C669" s="4">
        <v>0</v>
      </c>
      <c r="D669" s="29">
        <v>9</v>
      </c>
      <c r="F669" s="79">
        <f t="shared" si="24"/>
        <v>0</v>
      </c>
    </row>
    <row r="670" spans="1:6" x14ac:dyDescent="0.25">
      <c r="A670" s="5" t="s">
        <v>29</v>
      </c>
      <c r="B670" s="26">
        <v>43920</v>
      </c>
      <c r="C670" s="4">
        <v>21</v>
      </c>
      <c r="D670" s="29">
        <v>111</v>
      </c>
      <c r="F670" s="79">
        <f t="shared" si="24"/>
        <v>0</v>
      </c>
    </row>
    <row r="671" spans="1:6" x14ac:dyDescent="0.25">
      <c r="A671" s="5" t="s">
        <v>45</v>
      </c>
      <c r="B671" s="26">
        <v>43920</v>
      </c>
      <c r="C671" s="4">
        <v>0</v>
      </c>
      <c r="D671" s="29">
        <v>2</v>
      </c>
      <c r="F671" s="79">
        <f t="shared" si="24"/>
        <v>0</v>
      </c>
    </row>
    <row r="672" spans="1:6" x14ac:dyDescent="0.25">
      <c r="A672" s="5" t="s">
        <v>46</v>
      </c>
      <c r="B672" s="26">
        <v>43920</v>
      </c>
      <c r="C672" s="4">
        <v>11</v>
      </c>
      <c r="D672" s="29">
        <v>32</v>
      </c>
      <c r="F672" s="79">
        <f t="shared" si="24"/>
        <v>0</v>
      </c>
    </row>
    <row r="673" spans="1:6" x14ac:dyDescent="0.25">
      <c r="A673" s="5" t="s">
        <v>47</v>
      </c>
      <c r="B673" s="26">
        <v>43920</v>
      </c>
      <c r="C673" s="4">
        <v>0</v>
      </c>
      <c r="D673" s="29">
        <v>15</v>
      </c>
      <c r="E673" s="4">
        <v>1</v>
      </c>
      <c r="F673" s="79">
        <f t="shared" si="24"/>
        <v>1</v>
      </c>
    </row>
    <row r="674" spans="1:6" x14ac:dyDescent="0.25">
      <c r="A674" s="61" t="s">
        <v>22</v>
      </c>
      <c r="B674" s="26">
        <v>43921</v>
      </c>
      <c r="C674" s="4">
        <v>17</v>
      </c>
      <c r="D674" s="29">
        <v>270</v>
      </c>
      <c r="F674" s="79">
        <f>E674+F650</f>
        <v>8</v>
      </c>
    </row>
    <row r="675" spans="1:6" x14ac:dyDescent="0.25">
      <c r="A675" s="5" t="s">
        <v>35</v>
      </c>
      <c r="B675" s="26">
        <v>43921</v>
      </c>
      <c r="C675" s="4">
        <v>0</v>
      </c>
      <c r="D675" s="29">
        <v>0</v>
      </c>
      <c r="F675" s="79">
        <f t="shared" ref="F675:F697" si="25">E675+F651</f>
        <v>0</v>
      </c>
    </row>
    <row r="676" spans="1:6" x14ac:dyDescent="0.25">
      <c r="A676" s="5" t="s">
        <v>21</v>
      </c>
      <c r="B676" s="26">
        <v>43921</v>
      </c>
      <c r="C676" s="4">
        <v>3</v>
      </c>
      <c r="D676" s="29">
        <v>84</v>
      </c>
      <c r="E676" s="4">
        <v>1</v>
      </c>
      <c r="F676" s="79">
        <f t="shared" si="25"/>
        <v>4</v>
      </c>
    </row>
    <row r="677" spans="1:6" x14ac:dyDescent="0.25">
      <c r="A677" s="5" t="s">
        <v>36</v>
      </c>
      <c r="B677" s="26">
        <v>43921</v>
      </c>
      <c r="C677" s="4">
        <v>0</v>
      </c>
      <c r="D677" s="29">
        <v>0</v>
      </c>
      <c r="F677" s="79">
        <f t="shared" si="25"/>
        <v>1</v>
      </c>
    </row>
    <row r="678" spans="1:6" x14ac:dyDescent="0.25">
      <c r="A678" s="5" t="s">
        <v>20</v>
      </c>
      <c r="B678" s="26">
        <v>43921</v>
      </c>
      <c r="C678" s="4">
        <v>19</v>
      </c>
      <c r="D678" s="29">
        <v>311</v>
      </c>
      <c r="F678" s="79">
        <f t="shared" si="25"/>
        <v>5</v>
      </c>
    </row>
    <row r="679" spans="1:6" x14ac:dyDescent="0.25">
      <c r="A679" s="5" t="s">
        <v>27</v>
      </c>
      <c r="B679" s="26">
        <v>43921</v>
      </c>
      <c r="C679" s="4">
        <v>14</v>
      </c>
      <c r="D679" s="29">
        <v>95</v>
      </c>
      <c r="E679" s="4">
        <v>1</v>
      </c>
      <c r="F679" s="79">
        <f t="shared" si="25"/>
        <v>1</v>
      </c>
    </row>
    <row r="680" spans="1:6" x14ac:dyDescent="0.25">
      <c r="A680" s="5" t="s">
        <v>37</v>
      </c>
      <c r="B680" s="26">
        <v>43921</v>
      </c>
      <c r="C680" s="4">
        <v>1</v>
      </c>
      <c r="D680" s="29">
        <v>20</v>
      </c>
      <c r="F680" s="79">
        <f t="shared" si="25"/>
        <v>0</v>
      </c>
    </row>
    <row r="681" spans="1:6" x14ac:dyDescent="0.25">
      <c r="A681" s="5" t="s">
        <v>38</v>
      </c>
      <c r="B681" s="26">
        <v>43921</v>
      </c>
      <c r="C681" s="4">
        <v>0</v>
      </c>
      <c r="D681" s="29">
        <v>13</v>
      </c>
      <c r="F681" s="79">
        <f t="shared" si="25"/>
        <v>0</v>
      </c>
    </row>
    <row r="682" spans="1:6" x14ac:dyDescent="0.25">
      <c r="A682" s="5" t="s">
        <v>48</v>
      </c>
      <c r="B682" s="26">
        <v>43921</v>
      </c>
      <c r="C682" s="4">
        <v>0</v>
      </c>
      <c r="D682" s="29">
        <v>0</v>
      </c>
      <c r="F682" s="79">
        <f t="shared" si="25"/>
        <v>0</v>
      </c>
    </row>
    <row r="683" spans="1:6" x14ac:dyDescent="0.25">
      <c r="A683" s="5" t="s">
        <v>39</v>
      </c>
      <c r="B683" s="26">
        <v>43921</v>
      </c>
      <c r="C683" s="4">
        <v>0</v>
      </c>
      <c r="D683" s="29">
        <v>3</v>
      </c>
      <c r="F683" s="79">
        <f t="shared" si="25"/>
        <v>0</v>
      </c>
    </row>
    <row r="684" spans="1:6" x14ac:dyDescent="0.25">
      <c r="A684" s="5" t="s">
        <v>40</v>
      </c>
      <c r="B684" s="26">
        <v>43921</v>
      </c>
      <c r="C684" s="4">
        <v>0</v>
      </c>
      <c r="D684" s="29">
        <v>3</v>
      </c>
      <c r="F684" s="79">
        <f t="shared" si="25"/>
        <v>0</v>
      </c>
    </row>
    <row r="685" spans="1:6" x14ac:dyDescent="0.25">
      <c r="A685" s="5" t="s">
        <v>28</v>
      </c>
      <c r="B685" s="26">
        <v>43921</v>
      </c>
      <c r="C685" s="4">
        <v>0</v>
      </c>
      <c r="D685" s="29">
        <v>1</v>
      </c>
      <c r="E685" s="4">
        <v>1</v>
      </c>
      <c r="F685" s="79">
        <f t="shared" si="25"/>
        <v>1</v>
      </c>
    </row>
    <row r="686" spans="1:6" x14ac:dyDescent="0.25">
      <c r="A686" s="5" t="s">
        <v>24</v>
      </c>
      <c r="B686" s="26">
        <v>43921</v>
      </c>
      <c r="C686" s="4">
        <v>2</v>
      </c>
      <c r="D686" s="29">
        <v>15</v>
      </c>
      <c r="F686" s="79">
        <f t="shared" si="25"/>
        <v>1</v>
      </c>
    </row>
    <row r="687" spans="1:6" x14ac:dyDescent="0.25">
      <c r="A687" s="5" t="s">
        <v>30</v>
      </c>
      <c r="B687" s="26">
        <v>43921</v>
      </c>
      <c r="C687" s="4">
        <v>1</v>
      </c>
      <c r="D687" s="29">
        <v>3</v>
      </c>
      <c r="F687" s="79">
        <f t="shared" si="25"/>
        <v>0</v>
      </c>
    </row>
    <row r="688" spans="1:6" x14ac:dyDescent="0.25">
      <c r="A688" s="5" t="s">
        <v>26</v>
      </c>
      <c r="B688" s="26">
        <v>43921</v>
      </c>
      <c r="C688" s="4">
        <v>0</v>
      </c>
      <c r="D688" s="29">
        <v>20</v>
      </c>
      <c r="F688" s="79">
        <f t="shared" si="25"/>
        <v>1</v>
      </c>
    </row>
    <row r="689" spans="1:6" x14ac:dyDescent="0.25">
      <c r="A689" s="5" t="s">
        <v>25</v>
      </c>
      <c r="B689" s="26">
        <v>43921</v>
      </c>
      <c r="C689" s="4">
        <v>1</v>
      </c>
      <c r="D689" s="29">
        <v>9</v>
      </c>
      <c r="F689" s="79">
        <f t="shared" si="25"/>
        <v>1</v>
      </c>
    </row>
    <row r="690" spans="1:6" x14ac:dyDescent="0.25">
      <c r="A690" s="5" t="s">
        <v>41</v>
      </c>
      <c r="B690" s="26">
        <v>43921</v>
      </c>
      <c r="C690" s="4">
        <v>0</v>
      </c>
      <c r="D690" s="29">
        <v>1</v>
      </c>
      <c r="F690" s="79">
        <f t="shared" si="25"/>
        <v>0</v>
      </c>
    </row>
    <row r="691" spans="1:6" x14ac:dyDescent="0.25">
      <c r="A691" s="5" t="s">
        <v>42</v>
      </c>
      <c r="B691" s="26">
        <v>43921</v>
      </c>
      <c r="C691" s="4">
        <v>0</v>
      </c>
      <c r="D691" s="29">
        <v>1</v>
      </c>
      <c r="F691" s="79">
        <f t="shared" si="25"/>
        <v>0</v>
      </c>
    </row>
    <row r="692" spans="1:6" x14ac:dyDescent="0.25">
      <c r="A692" s="5" t="s">
        <v>43</v>
      </c>
      <c r="B692" s="26">
        <v>43921</v>
      </c>
      <c r="C692" s="4">
        <v>0</v>
      </c>
      <c r="D692" s="29">
        <v>6</v>
      </c>
      <c r="F692" s="79">
        <f t="shared" si="25"/>
        <v>0</v>
      </c>
    </row>
    <row r="693" spans="1:6" x14ac:dyDescent="0.25">
      <c r="A693" s="5" t="s">
        <v>44</v>
      </c>
      <c r="B693" s="26">
        <v>43921</v>
      </c>
      <c r="C693" s="4">
        <v>0</v>
      </c>
      <c r="D693" s="29">
        <v>9</v>
      </c>
      <c r="F693" s="79">
        <f t="shared" si="25"/>
        <v>0</v>
      </c>
    </row>
    <row r="694" spans="1:6" x14ac:dyDescent="0.25">
      <c r="A694" s="5" t="s">
        <v>29</v>
      </c>
      <c r="B694" s="26">
        <v>43921</v>
      </c>
      <c r="C694" s="4">
        <v>22</v>
      </c>
      <c r="D694" s="29">
        <v>133</v>
      </c>
      <c r="F694" s="79">
        <f t="shared" si="25"/>
        <v>0</v>
      </c>
    </row>
    <row r="695" spans="1:6" x14ac:dyDescent="0.25">
      <c r="A695" s="5" t="s">
        <v>45</v>
      </c>
      <c r="B695" s="26">
        <v>43921</v>
      </c>
      <c r="C695" s="4">
        <v>0</v>
      </c>
      <c r="D695" s="29">
        <v>2</v>
      </c>
      <c r="F695" s="79">
        <f t="shared" si="25"/>
        <v>0</v>
      </c>
    </row>
    <row r="696" spans="1:6" x14ac:dyDescent="0.25">
      <c r="A696" s="5" t="s">
        <v>46</v>
      </c>
      <c r="B696" s="26">
        <v>43921</v>
      </c>
      <c r="C696" s="4">
        <v>7</v>
      </c>
      <c r="D696" s="29">
        <v>39</v>
      </c>
      <c r="F696" s="79">
        <f t="shared" si="25"/>
        <v>0</v>
      </c>
    </row>
    <row r="697" spans="1:6" x14ac:dyDescent="0.25">
      <c r="A697" s="5" t="s">
        <v>47</v>
      </c>
      <c r="B697" s="26">
        <v>43921</v>
      </c>
      <c r="C697" s="4">
        <v>1</v>
      </c>
      <c r="D697" s="29">
        <v>16</v>
      </c>
      <c r="F697" s="79">
        <f t="shared" si="25"/>
        <v>1</v>
      </c>
    </row>
    <row r="698" spans="1:6" x14ac:dyDescent="0.25">
      <c r="A698" s="61" t="s">
        <v>22</v>
      </c>
      <c r="B698" s="26">
        <v>43922</v>
      </c>
      <c r="C698" s="4">
        <v>10</v>
      </c>
      <c r="D698" s="29">
        <v>280</v>
      </c>
      <c r="E698" s="4">
        <v>2</v>
      </c>
      <c r="F698" s="79">
        <f>E698+F674</f>
        <v>10</v>
      </c>
    </row>
    <row r="699" spans="1:6" x14ac:dyDescent="0.25">
      <c r="A699" s="5" t="s">
        <v>35</v>
      </c>
      <c r="B699" s="26">
        <v>43922</v>
      </c>
      <c r="C699" s="4">
        <v>0</v>
      </c>
      <c r="D699" s="29">
        <v>0</v>
      </c>
      <c r="F699" s="79">
        <f t="shared" ref="F699:F721" si="26">E699+F675</f>
        <v>0</v>
      </c>
    </row>
    <row r="700" spans="1:6" x14ac:dyDescent="0.25">
      <c r="A700" s="5" t="s">
        <v>21</v>
      </c>
      <c r="B700" s="26">
        <v>43922</v>
      </c>
      <c r="C700" s="4">
        <v>12</v>
      </c>
      <c r="D700" s="29">
        <v>96</v>
      </c>
      <c r="F700" s="79">
        <f t="shared" si="26"/>
        <v>4</v>
      </c>
    </row>
    <row r="701" spans="1:6" x14ac:dyDescent="0.25">
      <c r="A701" s="5" t="s">
        <v>36</v>
      </c>
      <c r="B701" s="26">
        <v>43922</v>
      </c>
      <c r="C701" s="4">
        <v>0</v>
      </c>
      <c r="D701" s="29">
        <v>0</v>
      </c>
      <c r="F701" s="79">
        <f t="shared" si="26"/>
        <v>1</v>
      </c>
    </row>
    <row r="702" spans="1:6" x14ac:dyDescent="0.25">
      <c r="A702" s="5" t="s">
        <v>20</v>
      </c>
      <c r="B702" s="26">
        <v>43922</v>
      </c>
      <c r="C702" s="4">
        <v>10</v>
      </c>
      <c r="D702" s="29">
        <v>321</v>
      </c>
      <c r="E702" s="4">
        <v>1</v>
      </c>
      <c r="F702" s="79">
        <f t="shared" si="26"/>
        <v>6</v>
      </c>
    </row>
    <row r="703" spans="1:6" x14ac:dyDescent="0.25">
      <c r="A703" s="5" t="s">
        <v>27</v>
      </c>
      <c r="B703" s="26">
        <v>43922</v>
      </c>
      <c r="C703" s="4">
        <v>6</v>
      </c>
      <c r="D703" s="29">
        <v>101</v>
      </c>
      <c r="F703" s="79">
        <f t="shared" si="26"/>
        <v>1</v>
      </c>
    </row>
    <row r="704" spans="1:6" x14ac:dyDescent="0.25">
      <c r="A704" s="5" t="s">
        <v>37</v>
      </c>
      <c r="B704" s="26">
        <v>43922</v>
      </c>
      <c r="C704" s="4">
        <v>1</v>
      </c>
      <c r="D704" s="29">
        <v>21</v>
      </c>
      <c r="F704" s="79">
        <f t="shared" si="26"/>
        <v>0</v>
      </c>
    </row>
    <row r="705" spans="1:6" x14ac:dyDescent="0.25">
      <c r="A705" s="5" t="s">
        <v>38</v>
      </c>
      <c r="B705" s="26">
        <v>43922</v>
      </c>
      <c r="C705" s="4">
        <v>1</v>
      </c>
      <c r="D705" s="29">
        <v>14</v>
      </c>
      <c r="F705" s="79">
        <f t="shared" si="26"/>
        <v>0</v>
      </c>
    </row>
    <row r="706" spans="1:6" x14ac:dyDescent="0.25">
      <c r="A706" s="5" t="s">
        <v>48</v>
      </c>
      <c r="B706" s="26">
        <v>43922</v>
      </c>
      <c r="C706" s="4">
        <v>0</v>
      </c>
      <c r="D706" s="29">
        <v>0</v>
      </c>
      <c r="F706" s="79">
        <f t="shared" si="26"/>
        <v>0</v>
      </c>
    </row>
    <row r="707" spans="1:6" x14ac:dyDescent="0.25">
      <c r="A707" s="5" t="s">
        <v>39</v>
      </c>
      <c r="B707" s="26">
        <v>43922</v>
      </c>
      <c r="C707" s="4">
        <v>0</v>
      </c>
      <c r="D707" s="29">
        <v>3</v>
      </c>
      <c r="F707" s="79">
        <f t="shared" si="26"/>
        <v>0</v>
      </c>
    </row>
    <row r="708" spans="1:6" x14ac:dyDescent="0.25">
      <c r="A708" s="5" t="s">
        <v>40</v>
      </c>
      <c r="B708" s="26">
        <v>43922</v>
      </c>
      <c r="C708" s="4">
        <v>0</v>
      </c>
      <c r="D708" s="29">
        <v>3</v>
      </c>
      <c r="F708" s="79">
        <f t="shared" si="26"/>
        <v>0</v>
      </c>
    </row>
    <row r="709" spans="1:6" x14ac:dyDescent="0.25">
      <c r="A709" s="5" t="s">
        <v>28</v>
      </c>
      <c r="B709" s="26">
        <v>43922</v>
      </c>
      <c r="C709" s="4">
        <v>0</v>
      </c>
      <c r="D709" s="29">
        <v>1</v>
      </c>
      <c r="F709" s="79">
        <f t="shared" si="26"/>
        <v>1</v>
      </c>
    </row>
    <row r="710" spans="1:6" x14ac:dyDescent="0.25">
      <c r="A710" s="5" t="s">
        <v>24</v>
      </c>
      <c r="B710" s="26">
        <v>43922</v>
      </c>
      <c r="C710" s="4">
        <v>10</v>
      </c>
      <c r="D710" s="29">
        <v>25</v>
      </c>
      <c r="F710" s="79">
        <f t="shared" si="26"/>
        <v>1</v>
      </c>
    </row>
    <row r="711" spans="1:6" x14ac:dyDescent="0.25">
      <c r="A711" s="5" t="s">
        <v>30</v>
      </c>
      <c r="B711" s="26">
        <v>43922</v>
      </c>
      <c r="C711" s="4">
        <v>0</v>
      </c>
      <c r="D711" s="29">
        <v>3</v>
      </c>
      <c r="F711" s="79">
        <f t="shared" si="26"/>
        <v>0</v>
      </c>
    </row>
    <row r="712" spans="1:6" x14ac:dyDescent="0.25">
      <c r="A712" s="5" t="s">
        <v>26</v>
      </c>
      <c r="B712" s="26">
        <v>43922</v>
      </c>
      <c r="C712" s="4">
        <v>4</v>
      </c>
      <c r="D712" s="29">
        <v>24</v>
      </c>
      <c r="F712" s="79">
        <f t="shared" si="26"/>
        <v>1</v>
      </c>
    </row>
    <row r="713" spans="1:6" x14ac:dyDescent="0.25">
      <c r="A713" s="5" t="s">
        <v>25</v>
      </c>
      <c r="B713" s="26">
        <v>43922</v>
      </c>
      <c r="C713" s="4">
        <v>0</v>
      </c>
      <c r="D713" s="29">
        <v>9</v>
      </c>
      <c r="E713" s="4">
        <v>1</v>
      </c>
      <c r="F713" s="79">
        <f t="shared" si="26"/>
        <v>2</v>
      </c>
    </row>
    <row r="714" spans="1:6" x14ac:dyDescent="0.25">
      <c r="A714" s="5" t="s">
        <v>41</v>
      </c>
      <c r="B714" s="26">
        <v>43922</v>
      </c>
      <c r="C714" s="4">
        <v>2</v>
      </c>
      <c r="D714" s="29">
        <v>3</v>
      </c>
      <c r="F714" s="79">
        <f t="shared" si="26"/>
        <v>0</v>
      </c>
    </row>
    <row r="715" spans="1:6" x14ac:dyDescent="0.25">
      <c r="A715" s="5" t="s">
        <v>42</v>
      </c>
      <c r="B715" s="26">
        <v>43922</v>
      </c>
      <c r="C715" s="4">
        <v>0</v>
      </c>
      <c r="D715" s="29">
        <v>1</v>
      </c>
      <c r="F715" s="79">
        <f t="shared" si="26"/>
        <v>0</v>
      </c>
    </row>
    <row r="716" spans="1:6" x14ac:dyDescent="0.25">
      <c r="A716" s="5" t="s">
        <v>43</v>
      </c>
      <c r="B716" s="26">
        <v>43922</v>
      </c>
      <c r="C716" s="4">
        <v>1</v>
      </c>
      <c r="D716" s="29">
        <v>7</v>
      </c>
      <c r="F716" s="79">
        <f t="shared" si="26"/>
        <v>0</v>
      </c>
    </row>
    <row r="717" spans="1:6" x14ac:dyDescent="0.25">
      <c r="A717" s="5" t="s">
        <v>44</v>
      </c>
      <c r="B717" s="26">
        <v>43922</v>
      </c>
      <c r="C717" s="4">
        <v>10</v>
      </c>
      <c r="D717" s="29">
        <v>19</v>
      </c>
      <c r="F717" s="79">
        <f t="shared" si="26"/>
        <v>0</v>
      </c>
    </row>
    <row r="718" spans="1:6" x14ac:dyDescent="0.25">
      <c r="A718" s="5" t="s">
        <v>29</v>
      </c>
      <c r="B718" s="26">
        <v>43922</v>
      </c>
      <c r="C718" s="4">
        <v>11</v>
      </c>
      <c r="D718" s="29">
        <v>144</v>
      </c>
      <c r="E718" s="4">
        <v>1</v>
      </c>
      <c r="F718" s="79">
        <f>E718+F694</f>
        <v>1</v>
      </c>
    </row>
    <row r="719" spans="1:6" x14ac:dyDescent="0.25">
      <c r="A719" s="5" t="s">
        <v>45</v>
      </c>
      <c r="B719" s="26">
        <v>43922</v>
      </c>
      <c r="C719" s="4">
        <v>0</v>
      </c>
      <c r="D719" s="29">
        <v>2</v>
      </c>
      <c r="F719" s="79">
        <f t="shared" si="26"/>
        <v>0</v>
      </c>
    </row>
    <row r="720" spans="1:6" x14ac:dyDescent="0.25">
      <c r="A720" s="5" t="s">
        <v>46</v>
      </c>
      <c r="B720" s="26">
        <v>43922</v>
      </c>
      <c r="C720" s="4">
        <v>0</v>
      </c>
      <c r="D720" s="29">
        <v>39</v>
      </c>
      <c r="F720" s="79">
        <f t="shared" si="26"/>
        <v>0</v>
      </c>
    </row>
    <row r="721" spans="1:6" x14ac:dyDescent="0.25">
      <c r="A721" s="5" t="s">
        <v>47</v>
      </c>
      <c r="B721" s="26">
        <v>43922</v>
      </c>
      <c r="C721" s="4">
        <v>1</v>
      </c>
      <c r="D721" s="29">
        <v>17</v>
      </c>
      <c r="F721" s="79">
        <f t="shared" si="26"/>
        <v>1</v>
      </c>
    </row>
    <row r="722" spans="1:6" x14ac:dyDescent="0.25">
      <c r="A722" s="61" t="s">
        <v>22</v>
      </c>
      <c r="B722" s="26">
        <v>43923</v>
      </c>
      <c r="C722" s="4">
        <v>36</v>
      </c>
      <c r="D722" s="29">
        <v>316</v>
      </c>
      <c r="E722" s="4">
        <v>2</v>
      </c>
      <c r="F722" s="79">
        <f>E722+F698</f>
        <v>12</v>
      </c>
    </row>
    <row r="723" spans="1:6" x14ac:dyDescent="0.25">
      <c r="A723" s="5" t="s">
        <v>35</v>
      </c>
      <c r="B723" s="26">
        <v>43923</v>
      </c>
      <c r="C723" s="4">
        <v>0</v>
      </c>
      <c r="D723" s="29">
        <v>0</v>
      </c>
      <c r="F723" s="79">
        <f t="shared" ref="F723:F745" si="27">E723+F699</f>
        <v>0</v>
      </c>
    </row>
    <row r="724" spans="1:6" x14ac:dyDescent="0.25">
      <c r="A724" s="5" t="s">
        <v>21</v>
      </c>
      <c r="B724" s="26">
        <v>43923</v>
      </c>
      <c r="C724" s="4">
        <v>3</v>
      </c>
      <c r="D724" s="29">
        <v>99</v>
      </c>
      <c r="E724" s="4">
        <v>1</v>
      </c>
      <c r="F724" s="79">
        <f t="shared" si="27"/>
        <v>5</v>
      </c>
    </row>
    <row r="725" spans="1:6" x14ac:dyDescent="0.25">
      <c r="A725" s="5" t="s">
        <v>36</v>
      </c>
      <c r="B725" s="26">
        <v>43923</v>
      </c>
      <c r="C725" s="4">
        <v>0</v>
      </c>
      <c r="D725" s="29">
        <v>0</v>
      </c>
      <c r="F725" s="79">
        <f t="shared" si="27"/>
        <v>1</v>
      </c>
    </row>
    <row r="726" spans="1:6" x14ac:dyDescent="0.25">
      <c r="A726" s="5" t="s">
        <v>20</v>
      </c>
      <c r="B726" s="26">
        <v>43923</v>
      </c>
      <c r="C726" s="4">
        <v>24</v>
      </c>
      <c r="D726" s="29">
        <v>345</v>
      </c>
      <c r="F726" s="79">
        <f t="shared" si="27"/>
        <v>6</v>
      </c>
    </row>
    <row r="727" spans="1:6" x14ac:dyDescent="0.25">
      <c r="A727" s="5" t="s">
        <v>27</v>
      </c>
      <c r="B727" s="26">
        <v>43923</v>
      </c>
      <c r="C727" s="4">
        <v>16</v>
      </c>
      <c r="D727" s="29">
        <v>117</v>
      </c>
      <c r="F727" s="79">
        <f t="shared" si="27"/>
        <v>1</v>
      </c>
    </row>
    <row r="728" spans="1:6" x14ac:dyDescent="0.25">
      <c r="A728" s="5" t="s">
        <v>37</v>
      </c>
      <c r="B728" s="26">
        <v>43923</v>
      </c>
      <c r="C728" s="4">
        <v>1</v>
      </c>
      <c r="D728" s="29">
        <v>22</v>
      </c>
      <c r="F728" s="79">
        <f t="shared" si="27"/>
        <v>0</v>
      </c>
    </row>
    <row r="729" spans="1:6" x14ac:dyDescent="0.25">
      <c r="A729" s="5" t="s">
        <v>38</v>
      </c>
      <c r="B729" s="26">
        <v>43923</v>
      </c>
      <c r="C729" s="4">
        <v>2</v>
      </c>
      <c r="D729" s="29">
        <v>16</v>
      </c>
      <c r="F729" s="79">
        <f t="shared" si="27"/>
        <v>0</v>
      </c>
    </row>
    <row r="730" spans="1:6" x14ac:dyDescent="0.25">
      <c r="A730" s="5" t="s">
        <v>48</v>
      </c>
      <c r="B730" s="26">
        <v>43923</v>
      </c>
      <c r="C730" s="4">
        <v>0</v>
      </c>
      <c r="D730" s="29">
        <v>0</v>
      </c>
      <c r="F730" s="79">
        <f t="shared" si="27"/>
        <v>0</v>
      </c>
    </row>
    <row r="731" spans="1:6" x14ac:dyDescent="0.25">
      <c r="A731" s="5" t="s">
        <v>39</v>
      </c>
      <c r="B731" s="26">
        <v>43923</v>
      </c>
      <c r="C731" s="4">
        <v>2</v>
      </c>
      <c r="D731" s="29">
        <v>5</v>
      </c>
      <c r="F731" s="79">
        <f t="shared" si="27"/>
        <v>0</v>
      </c>
    </row>
    <row r="732" spans="1:6" x14ac:dyDescent="0.25">
      <c r="A732" s="5" t="s">
        <v>40</v>
      </c>
      <c r="B732" s="26">
        <v>43923</v>
      </c>
      <c r="C732" s="4">
        <v>0</v>
      </c>
      <c r="D732" s="29">
        <v>3</v>
      </c>
      <c r="F732" s="79">
        <f t="shared" si="27"/>
        <v>0</v>
      </c>
    </row>
    <row r="733" spans="1:6" x14ac:dyDescent="0.25">
      <c r="A733" s="5" t="s">
        <v>28</v>
      </c>
      <c r="B733" s="26">
        <v>43923</v>
      </c>
      <c r="C733" s="4">
        <v>3</v>
      </c>
      <c r="D733" s="29">
        <v>4</v>
      </c>
      <c r="F733" s="79">
        <f t="shared" si="27"/>
        <v>1</v>
      </c>
    </row>
    <row r="734" spans="1:6" x14ac:dyDescent="0.25">
      <c r="A734" s="5" t="s">
        <v>24</v>
      </c>
      <c r="B734" s="26">
        <v>43923</v>
      </c>
      <c r="C734" s="4">
        <v>0</v>
      </c>
      <c r="D734" s="29">
        <v>25</v>
      </c>
      <c r="E734" s="4">
        <v>1</v>
      </c>
      <c r="F734" s="79">
        <f t="shared" si="27"/>
        <v>2</v>
      </c>
    </row>
    <row r="735" spans="1:6" x14ac:dyDescent="0.25">
      <c r="A735" s="5" t="s">
        <v>30</v>
      </c>
      <c r="B735" s="26">
        <v>43923</v>
      </c>
      <c r="C735" s="4">
        <v>0</v>
      </c>
      <c r="D735" s="29">
        <v>3</v>
      </c>
      <c r="F735" s="79">
        <f t="shared" si="27"/>
        <v>0</v>
      </c>
    </row>
    <row r="736" spans="1:6" x14ac:dyDescent="0.25">
      <c r="A736" s="5" t="s">
        <v>26</v>
      </c>
      <c r="B736" s="26">
        <v>43923</v>
      </c>
      <c r="C736" s="4">
        <v>4</v>
      </c>
      <c r="D736" s="29">
        <v>28</v>
      </c>
      <c r="F736" s="79">
        <f t="shared" si="27"/>
        <v>1</v>
      </c>
    </row>
    <row r="737" spans="1:6" x14ac:dyDescent="0.25">
      <c r="A737" s="5" t="s">
        <v>25</v>
      </c>
      <c r="B737" s="26">
        <v>43923</v>
      </c>
      <c r="C737" s="4">
        <v>0</v>
      </c>
      <c r="D737" s="29">
        <v>9</v>
      </c>
      <c r="F737" s="79">
        <f t="shared" si="27"/>
        <v>2</v>
      </c>
    </row>
    <row r="738" spans="1:6" x14ac:dyDescent="0.25">
      <c r="A738" s="5" t="s">
        <v>41</v>
      </c>
      <c r="B738" s="26">
        <v>43923</v>
      </c>
      <c r="C738" s="4">
        <v>0</v>
      </c>
      <c r="D738" s="29">
        <v>3</v>
      </c>
      <c r="F738" s="79">
        <f t="shared" si="27"/>
        <v>0</v>
      </c>
    </row>
    <row r="739" spans="1:6" x14ac:dyDescent="0.25">
      <c r="A739" s="5" t="s">
        <v>42</v>
      </c>
      <c r="B739" s="26">
        <v>43923</v>
      </c>
      <c r="C739" s="4">
        <v>0</v>
      </c>
      <c r="D739" s="29">
        <v>1</v>
      </c>
      <c r="F739" s="79">
        <f t="shared" si="27"/>
        <v>0</v>
      </c>
    </row>
    <row r="740" spans="1:6" x14ac:dyDescent="0.25">
      <c r="A740" s="5" t="s">
        <v>43</v>
      </c>
      <c r="B740" s="26">
        <v>43923</v>
      </c>
      <c r="C740" s="4">
        <v>2</v>
      </c>
      <c r="D740" s="29">
        <v>9</v>
      </c>
      <c r="F740" s="79">
        <f t="shared" si="27"/>
        <v>0</v>
      </c>
    </row>
    <row r="741" spans="1:6" x14ac:dyDescent="0.25">
      <c r="A741" s="5" t="s">
        <v>44</v>
      </c>
      <c r="B741" s="26">
        <v>43923</v>
      </c>
      <c r="C741" s="4">
        <v>2</v>
      </c>
      <c r="D741" s="29">
        <v>21</v>
      </c>
      <c r="F741" s="79">
        <f t="shared" si="27"/>
        <v>0</v>
      </c>
    </row>
    <row r="742" spans="1:6" x14ac:dyDescent="0.25">
      <c r="A742" s="5" t="s">
        <v>29</v>
      </c>
      <c r="B742" s="26">
        <v>43923</v>
      </c>
      <c r="C742" s="4">
        <v>8</v>
      </c>
      <c r="D742" s="29">
        <v>152</v>
      </c>
      <c r="F742" s="79">
        <f>E742+F718</f>
        <v>1</v>
      </c>
    </row>
    <row r="743" spans="1:6" x14ac:dyDescent="0.25">
      <c r="A743" s="5" t="s">
        <v>45</v>
      </c>
      <c r="B743" s="26">
        <v>43923</v>
      </c>
      <c r="C743" s="4">
        <v>1</v>
      </c>
      <c r="D743" s="29">
        <v>3</v>
      </c>
      <c r="F743" s="79">
        <f t="shared" si="27"/>
        <v>0</v>
      </c>
    </row>
    <row r="744" spans="1:6" x14ac:dyDescent="0.25">
      <c r="A744" s="5" t="s">
        <v>46</v>
      </c>
      <c r="B744" s="26">
        <v>43923</v>
      </c>
      <c r="C744" s="4">
        <v>24</v>
      </c>
      <c r="D744" s="29">
        <v>63</v>
      </c>
      <c r="F744" s="79">
        <f t="shared" si="27"/>
        <v>0</v>
      </c>
    </row>
    <row r="745" spans="1:6" x14ac:dyDescent="0.25">
      <c r="A745" s="5" t="s">
        <v>47</v>
      </c>
      <c r="B745" s="26">
        <v>43923</v>
      </c>
      <c r="C745" s="4">
        <v>4</v>
      </c>
      <c r="D745" s="29">
        <v>21</v>
      </c>
      <c r="F745" s="79">
        <f t="shared" si="27"/>
        <v>1</v>
      </c>
    </row>
    <row r="746" spans="1:6" x14ac:dyDescent="0.25">
      <c r="A746" s="61" t="s">
        <v>22</v>
      </c>
      <c r="B746" s="26">
        <v>43924</v>
      </c>
      <c r="C746" s="4">
        <v>22</v>
      </c>
      <c r="D746" s="29">
        <v>338</v>
      </c>
      <c r="E746" s="4">
        <v>3</v>
      </c>
      <c r="F746" s="79">
        <f>E746+F722</f>
        <v>15</v>
      </c>
    </row>
    <row r="747" spans="1:6" x14ac:dyDescent="0.25">
      <c r="A747" s="5" t="s">
        <v>35</v>
      </c>
      <c r="B747" s="26">
        <v>43924</v>
      </c>
      <c r="C747" s="4">
        <v>0</v>
      </c>
      <c r="D747" s="29">
        <v>0</v>
      </c>
      <c r="F747" s="79">
        <f t="shared" ref="F747:F769" si="28">E747+F723</f>
        <v>0</v>
      </c>
    </row>
    <row r="748" spans="1:6" x14ac:dyDescent="0.25">
      <c r="A748" s="5" t="s">
        <v>21</v>
      </c>
      <c r="B748" s="26">
        <v>43924</v>
      </c>
      <c r="C748" s="4">
        <v>8</v>
      </c>
      <c r="D748" s="29">
        <v>107</v>
      </c>
      <c r="E748" s="4">
        <v>1</v>
      </c>
      <c r="F748" s="79">
        <f t="shared" si="28"/>
        <v>6</v>
      </c>
    </row>
    <row r="749" spans="1:6" x14ac:dyDescent="0.25">
      <c r="A749" s="5" t="s">
        <v>36</v>
      </c>
      <c r="B749" s="26">
        <v>43924</v>
      </c>
      <c r="C749" s="4">
        <v>0</v>
      </c>
      <c r="D749" s="29">
        <v>0</v>
      </c>
      <c r="F749" s="79">
        <f t="shared" si="28"/>
        <v>1</v>
      </c>
    </row>
    <row r="750" spans="1:6" x14ac:dyDescent="0.25">
      <c r="A750" s="5" t="s">
        <v>20</v>
      </c>
      <c r="B750" s="26">
        <v>43924</v>
      </c>
      <c r="C750" s="4">
        <v>28</v>
      </c>
      <c r="D750" s="29">
        <v>373</v>
      </c>
      <c r="F750" s="79">
        <f t="shared" si="28"/>
        <v>6</v>
      </c>
    </row>
    <row r="751" spans="1:6" x14ac:dyDescent="0.25">
      <c r="A751" s="5" t="s">
        <v>27</v>
      </c>
      <c r="B751" s="26">
        <v>43924</v>
      </c>
      <c r="C751" s="4">
        <v>14</v>
      </c>
      <c r="D751" s="29">
        <v>131</v>
      </c>
      <c r="F751" s="79">
        <f t="shared" si="28"/>
        <v>1</v>
      </c>
    </row>
    <row r="752" spans="1:6" x14ac:dyDescent="0.25">
      <c r="A752" s="5" t="s">
        <v>37</v>
      </c>
      <c r="B752" s="26">
        <v>43924</v>
      </c>
      <c r="C752" s="4">
        <v>0</v>
      </c>
      <c r="D752" s="29">
        <v>22</v>
      </c>
      <c r="F752" s="79">
        <f t="shared" si="28"/>
        <v>0</v>
      </c>
    </row>
    <row r="753" spans="1:6" x14ac:dyDescent="0.25">
      <c r="A753" s="5" t="s">
        <v>38</v>
      </c>
      <c r="B753" s="26">
        <v>43924</v>
      </c>
      <c r="C753" s="4">
        <v>2</v>
      </c>
      <c r="D753" s="29">
        <v>18</v>
      </c>
      <c r="F753" s="79">
        <f t="shared" si="28"/>
        <v>0</v>
      </c>
    </row>
    <row r="754" spans="1:6" x14ac:dyDescent="0.25">
      <c r="A754" s="5" t="s">
        <v>48</v>
      </c>
      <c r="B754" s="26">
        <v>43924</v>
      </c>
      <c r="C754" s="4">
        <v>0</v>
      </c>
      <c r="D754" s="29">
        <v>0</v>
      </c>
      <c r="F754" s="79">
        <f t="shared" si="28"/>
        <v>0</v>
      </c>
    </row>
    <row r="755" spans="1:6" x14ac:dyDescent="0.25">
      <c r="A755" s="5" t="s">
        <v>39</v>
      </c>
      <c r="B755" s="26">
        <v>43924</v>
      </c>
      <c r="C755" s="4">
        <v>0</v>
      </c>
      <c r="D755" s="29">
        <v>5</v>
      </c>
      <c r="F755" s="79">
        <f t="shared" si="28"/>
        <v>0</v>
      </c>
    </row>
    <row r="756" spans="1:6" x14ac:dyDescent="0.25">
      <c r="A756" s="5" t="s">
        <v>40</v>
      </c>
      <c r="B756" s="26">
        <v>43924</v>
      </c>
      <c r="C756" s="4">
        <v>0</v>
      </c>
      <c r="D756" s="29">
        <v>3</v>
      </c>
      <c r="F756" s="79">
        <f t="shared" si="28"/>
        <v>0</v>
      </c>
    </row>
    <row r="757" spans="1:6" x14ac:dyDescent="0.25">
      <c r="A757" s="5" t="s">
        <v>28</v>
      </c>
      <c r="B757" s="26">
        <v>43924</v>
      </c>
      <c r="C757" s="4">
        <v>0</v>
      </c>
      <c r="D757" s="29">
        <v>4</v>
      </c>
      <c r="F757" s="79">
        <f t="shared" si="28"/>
        <v>1</v>
      </c>
    </row>
    <row r="758" spans="1:6" x14ac:dyDescent="0.25">
      <c r="A758" s="5" t="s">
        <v>24</v>
      </c>
      <c r="B758" s="26">
        <v>43924</v>
      </c>
      <c r="C758" s="4">
        <v>2</v>
      </c>
      <c r="D758" s="29">
        <v>27</v>
      </c>
      <c r="E758" s="4">
        <v>1</v>
      </c>
      <c r="F758" s="79">
        <f t="shared" si="28"/>
        <v>3</v>
      </c>
    </row>
    <row r="759" spans="1:6" x14ac:dyDescent="0.25">
      <c r="A759" s="5" t="s">
        <v>30</v>
      </c>
      <c r="B759" s="26">
        <v>43924</v>
      </c>
      <c r="C759" s="4">
        <v>0</v>
      </c>
      <c r="D759" s="29">
        <v>3</v>
      </c>
      <c r="F759" s="79">
        <f t="shared" si="28"/>
        <v>0</v>
      </c>
    </row>
    <row r="760" spans="1:6" x14ac:dyDescent="0.25">
      <c r="A760" s="5" t="s">
        <v>26</v>
      </c>
      <c r="B760" s="26">
        <v>43924</v>
      </c>
      <c r="C760" s="4">
        <v>1</v>
      </c>
      <c r="D760" s="29">
        <v>29</v>
      </c>
      <c r="F760" s="79">
        <f t="shared" si="28"/>
        <v>1</v>
      </c>
    </row>
    <row r="761" spans="1:6" x14ac:dyDescent="0.25">
      <c r="A761" s="5" t="s">
        <v>25</v>
      </c>
      <c r="B761" s="26">
        <v>43924</v>
      </c>
      <c r="C761" s="4">
        <v>1</v>
      </c>
      <c r="D761" s="29">
        <v>10</v>
      </c>
      <c r="F761" s="79">
        <f t="shared" si="28"/>
        <v>2</v>
      </c>
    </row>
    <row r="762" spans="1:6" x14ac:dyDescent="0.25">
      <c r="A762" s="5" t="s">
        <v>41</v>
      </c>
      <c r="B762" s="26">
        <v>43924</v>
      </c>
      <c r="C762" s="4">
        <v>0</v>
      </c>
      <c r="D762" s="29">
        <v>3</v>
      </c>
      <c r="F762" s="79">
        <f t="shared" si="28"/>
        <v>0</v>
      </c>
    </row>
    <row r="763" spans="1:6" x14ac:dyDescent="0.25">
      <c r="A763" s="5" t="s">
        <v>42</v>
      </c>
      <c r="B763" s="26">
        <v>43924</v>
      </c>
      <c r="C763" s="4">
        <v>0</v>
      </c>
      <c r="D763" s="29">
        <v>1</v>
      </c>
      <c r="F763" s="79">
        <f t="shared" si="28"/>
        <v>0</v>
      </c>
    </row>
    <row r="764" spans="1:6" x14ac:dyDescent="0.25">
      <c r="A764" s="5" t="s">
        <v>43</v>
      </c>
      <c r="B764" s="26">
        <v>43924</v>
      </c>
      <c r="C764" s="4">
        <v>1</v>
      </c>
      <c r="D764" s="29">
        <v>10</v>
      </c>
      <c r="F764" s="79">
        <f t="shared" si="28"/>
        <v>0</v>
      </c>
    </row>
    <row r="765" spans="1:6" x14ac:dyDescent="0.25">
      <c r="A765" s="5" t="s">
        <v>44</v>
      </c>
      <c r="B765" s="26">
        <v>43924</v>
      </c>
      <c r="C765" s="4">
        <v>0</v>
      </c>
      <c r="D765" s="29">
        <v>21</v>
      </c>
      <c r="F765" s="79">
        <f t="shared" si="28"/>
        <v>0</v>
      </c>
    </row>
    <row r="766" spans="1:6" x14ac:dyDescent="0.25">
      <c r="A766" s="5" t="s">
        <v>29</v>
      </c>
      <c r="B766" s="26">
        <v>43924</v>
      </c>
      <c r="C766" s="4">
        <v>8</v>
      </c>
      <c r="D766" s="29">
        <v>160</v>
      </c>
      <c r="F766" s="79">
        <f>E766+F742</f>
        <v>1</v>
      </c>
    </row>
    <row r="767" spans="1:6" x14ac:dyDescent="0.25">
      <c r="A767" s="5" t="s">
        <v>45</v>
      </c>
      <c r="B767" s="26">
        <v>43924</v>
      </c>
      <c r="C767" s="4">
        <v>0</v>
      </c>
      <c r="D767" s="29">
        <v>3</v>
      </c>
      <c r="F767" s="79">
        <f t="shared" si="28"/>
        <v>0</v>
      </c>
    </row>
    <row r="768" spans="1:6" x14ac:dyDescent="0.25">
      <c r="A768" s="5" t="s">
        <v>46</v>
      </c>
      <c r="B768" s="26">
        <v>43924</v>
      </c>
      <c r="C768" s="4">
        <v>1</v>
      </c>
      <c r="D768" s="29">
        <v>64</v>
      </c>
      <c r="F768" s="79">
        <f t="shared" si="28"/>
        <v>0</v>
      </c>
    </row>
    <row r="769" spans="1:6" x14ac:dyDescent="0.25">
      <c r="A769" s="5" t="s">
        <v>47</v>
      </c>
      <c r="B769" s="26">
        <v>43924</v>
      </c>
      <c r="C769" s="4">
        <v>0</v>
      </c>
      <c r="D769" s="29">
        <v>21</v>
      </c>
      <c r="F769" s="79">
        <f t="shared" si="28"/>
        <v>1</v>
      </c>
    </row>
    <row r="770" spans="1:6" x14ac:dyDescent="0.25">
      <c r="A770" s="61" t="s">
        <v>22</v>
      </c>
      <c r="B770" s="26">
        <v>43925</v>
      </c>
      <c r="C770" s="4">
        <v>26</v>
      </c>
      <c r="D770" s="29">
        <v>364</v>
      </c>
      <c r="E770" s="4">
        <v>1</v>
      </c>
      <c r="F770" s="79">
        <f>E770+F746</f>
        <v>16</v>
      </c>
    </row>
    <row r="771" spans="1:6" x14ac:dyDescent="0.25">
      <c r="A771" s="5" t="s">
        <v>35</v>
      </c>
      <c r="B771" s="26">
        <v>43925</v>
      </c>
      <c r="C771" s="4">
        <v>0</v>
      </c>
      <c r="D771" s="29">
        <v>0</v>
      </c>
      <c r="F771" s="79">
        <f t="shared" ref="F771:F793" si="29">E771+F747</f>
        <v>0</v>
      </c>
    </row>
    <row r="772" spans="1:6" x14ac:dyDescent="0.25">
      <c r="A772" s="5" t="s">
        <v>21</v>
      </c>
      <c r="B772" s="26">
        <v>43925</v>
      </c>
      <c r="C772" s="4">
        <v>8</v>
      </c>
      <c r="D772" s="29">
        <v>115</v>
      </c>
      <c r="F772" s="79">
        <f t="shared" si="29"/>
        <v>6</v>
      </c>
    </row>
    <row r="773" spans="1:6" x14ac:dyDescent="0.25">
      <c r="A773" s="5" t="s">
        <v>36</v>
      </c>
      <c r="B773" s="26">
        <v>43925</v>
      </c>
      <c r="C773" s="4">
        <v>0</v>
      </c>
      <c r="D773" s="29">
        <v>0</v>
      </c>
      <c r="F773" s="79">
        <f t="shared" si="29"/>
        <v>1</v>
      </c>
    </row>
    <row r="774" spans="1:6" x14ac:dyDescent="0.25">
      <c r="A774" s="5" t="s">
        <v>20</v>
      </c>
      <c r="B774" s="26">
        <v>43925</v>
      </c>
      <c r="C774" s="4">
        <v>34</v>
      </c>
      <c r="D774" s="29">
        <v>407</v>
      </c>
      <c r="E774" s="4">
        <v>1</v>
      </c>
      <c r="F774" s="79">
        <f t="shared" si="29"/>
        <v>7</v>
      </c>
    </row>
    <row r="775" spans="1:6" x14ac:dyDescent="0.25">
      <c r="A775" s="5" t="s">
        <v>27</v>
      </c>
      <c r="B775" s="26">
        <v>43925</v>
      </c>
      <c r="C775" s="4">
        <v>3</v>
      </c>
      <c r="D775" s="29">
        <v>134</v>
      </c>
      <c r="F775" s="79">
        <f t="shared" si="29"/>
        <v>1</v>
      </c>
    </row>
    <row r="776" spans="1:6" x14ac:dyDescent="0.25">
      <c r="A776" s="5" t="s">
        <v>37</v>
      </c>
      <c r="B776" s="26">
        <v>43925</v>
      </c>
      <c r="C776" s="4">
        <v>0</v>
      </c>
      <c r="D776" s="29">
        <v>22</v>
      </c>
      <c r="F776" s="79">
        <f t="shared" si="29"/>
        <v>0</v>
      </c>
    </row>
    <row r="777" spans="1:6" x14ac:dyDescent="0.25">
      <c r="A777" s="5" t="s">
        <v>38</v>
      </c>
      <c r="B777" s="26">
        <v>43925</v>
      </c>
      <c r="C777" s="4">
        <v>0</v>
      </c>
      <c r="D777" s="29">
        <v>18</v>
      </c>
      <c r="F777" s="79">
        <f t="shared" si="29"/>
        <v>0</v>
      </c>
    </row>
    <row r="778" spans="1:6" x14ac:dyDescent="0.25">
      <c r="A778" s="5" t="s">
        <v>48</v>
      </c>
      <c r="B778" s="26">
        <v>43925</v>
      </c>
      <c r="C778" s="4">
        <v>0</v>
      </c>
      <c r="D778" s="29">
        <v>0</v>
      </c>
      <c r="F778" s="79">
        <f t="shared" si="29"/>
        <v>0</v>
      </c>
    </row>
    <row r="779" spans="1:6" x14ac:dyDescent="0.25">
      <c r="A779" s="5" t="s">
        <v>39</v>
      </c>
      <c r="B779" s="26">
        <v>43925</v>
      </c>
      <c r="C779" s="4">
        <v>0</v>
      </c>
      <c r="D779" s="29">
        <v>5</v>
      </c>
      <c r="F779" s="79">
        <f t="shared" si="29"/>
        <v>0</v>
      </c>
    </row>
    <row r="780" spans="1:6" x14ac:dyDescent="0.25">
      <c r="A780" s="5" t="s">
        <v>40</v>
      </c>
      <c r="B780" s="26">
        <v>43925</v>
      </c>
      <c r="C780" s="4">
        <v>0</v>
      </c>
      <c r="D780" s="29">
        <v>3</v>
      </c>
      <c r="F780" s="79">
        <f t="shared" si="29"/>
        <v>0</v>
      </c>
    </row>
    <row r="781" spans="1:6" x14ac:dyDescent="0.25">
      <c r="A781" s="5" t="s">
        <v>28</v>
      </c>
      <c r="B781" s="26">
        <v>43925</v>
      </c>
      <c r="C781" s="4">
        <v>2</v>
      </c>
      <c r="D781" s="29">
        <v>6</v>
      </c>
      <c r="F781" s="79">
        <f t="shared" si="29"/>
        <v>1</v>
      </c>
    </row>
    <row r="782" spans="1:6" x14ac:dyDescent="0.25">
      <c r="A782" s="5" t="s">
        <v>24</v>
      </c>
      <c r="B782" s="26">
        <v>43925</v>
      </c>
      <c r="C782" s="4">
        <v>0</v>
      </c>
      <c r="D782" s="29">
        <v>27</v>
      </c>
      <c r="F782" s="79">
        <f t="shared" si="29"/>
        <v>3</v>
      </c>
    </row>
    <row r="783" spans="1:6" x14ac:dyDescent="0.25">
      <c r="A783" s="5" t="s">
        <v>30</v>
      </c>
      <c r="B783" s="26">
        <v>43925</v>
      </c>
      <c r="C783" s="4">
        <v>0</v>
      </c>
      <c r="D783" s="29">
        <v>3</v>
      </c>
      <c r="F783" s="79">
        <f t="shared" si="29"/>
        <v>0</v>
      </c>
    </row>
    <row r="784" spans="1:6" x14ac:dyDescent="0.25">
      <c r="A784" s="5" t="s">
        <v>26</v>
      </c>
      <c r="B784" s="26">
        <v>43925</v>
      </c>
      <c r="C784" s="4">
        <v>4</v>
      </c>
      <c r="D784" s="29">
        <v>33</v>
      </c>
      <c r="F784" s="79">
        <f t="shared" si="29"/>
        <v>1</v>
      </c>
    </row>
    <row r="785" spans="1:6" x14ac:dyDescent="0.25">
      <c r="A785" s="5" t="s">
        <v>25</v>
      </c>
      <c r="B785" s="26">
        <v>43925</v>
      </c>
      <c r="C785" s="4">
        <v>5</v>
      </c>
      <c r="D785" s="29">
        <v>15</v>
      </c>
      <c r="F785" s="79">
        <f t="shared" si="29"/>
        <v>2</v>
      </c>
    </row>
    <row r="786" spans="1:6" x14ac:dyDescent="0.25">
      <c r="A786" s="5" t="s">
        <v>41</v>
      </c>
      <c r="B786" s="26">
        <v>43925</v>
      </c>
      <c r="C786" s="4">
        <v>0</v>
      </c>
      <c r="D786" s="29">
        <v>3</v>
      </c>
      <c r="F786" s="79">
        <f t="shared" si="29"/>
        <v>0</v>
      </c>
    </row>
    <row r="787" spans="1:6" x14ac:dyDescent="0.25">
      <c r="A787" s="5" t="s">
        <v>42</v>
      </c>
      <c r="B787" s="26">
        <v>43925</v>
      </c>
      <c r="C787" s="4">
        <v>0</v>
      </c>
      <c r="D787" s="29">
        <v>1</v>
      </c>
      <c r="F787" s="79">
        <f t="shared" si="29"/>
        <v>0</v>
      </c>
    </row>
    <row r="788" spans="1:6" x14ac:dyDescent="0.25">
      <c r="A788" s="5" t="s">
        <v>43</v>
      </c>
      <c r="B788" s="26">
        <v>43925</v>
      </c>
      <c r="C788" s="4">
        <v>0</v>
      </c>
      <c r="D788" s="29">
        <v>10</v>
      </c>
      <c r="F788" s="79">
        <f t="shared" si="29"/>
        <v>0</v>
      </c>
    </row>
    <row r="789" spans="1:6" x14ac:dyDescent="0.25">
      <c r="A789" s="5" t="s">
        <v>44</v>
      </c>
      <c r="B789" s="26">
        <v>43925</v>
      </c>
      <c r="C789" s="4">
        <v>1</v>
      </c>
      <c r="D789" s="29">
        <v>22</v>
      </c>
      <c r="F789" s="79">
        <f t="shared" si="29"/>
        <v>0</v>
      </c>
    </row>
    <row r="790" spans="1:6" x14ac:dyDescent="0.25">
      <c r="A790" s="5" t="s">
        <v>29</v>
      </c>
      <c r="B790" s="26">
        <v>43925</v>
      </c>
      <c r="C790" s="4">
        <v>5</v>
      </c>
      <c r="D790" s="29">
        <v>165</v>
      </c>
      <c r="F790" s="79">
        <f>E790+F766</f>
        <v>1</v>
      </c>
    </row>
    <row r="791" spans="1:6" x14ac:dyDescent="0.25">
      <c r="A791" s="5" t="s">
        <v>45</v>
      </c>
      <c r="B791" s="26">
        <v>43925</v>
      </c>
      <c r="C791" s="4">
        <v>1</v>
      </c>
      <c r="D791" s="29">
        <v>4</v>
      </c>
      <c r="F791" s="79">
        <f t="shared" si="29"/>
        <v>0</v>
      </c>
    </row>
    <row r="792" spans="1:6" x14ac:dyDescent="0.25">
      <c r="A792" s="5" t="s">
        <v>46</v>
      </c>
      <c r="B792" s="26">
        <v>43925</v>
      </c>
      <c r="C792" s="4">
        <v>8</v>
      </c>
      <c r="D792" s="29">
        <v>72</v>
      </c>
      <c r="F792" s="79">
        <f t="shared" si="29"/>
        <v>0</v>
      </c>
    </row>
    <row r="793" spans="1:6" x14ac:dyDescent="0.25">
      <c r="A793" s="5" t="s">
        <v>47</v>
      </c>
      <c r="B793" s="26">
        <v>43925</v>
      </c>
      <c r="C793" s="4">
        <v>1</v>
      </c>
      <c r="D793" s="29">
        <v>22</v>
      </c>
      <c r="F793" s="79">
        <f t="shared" si="29"/>
        <v>1</v>
      </c>
    </row>
    <row r="794" spans="1:6" x14ac:dyDescent="0.25">
      <c r="A794" s="61" t="s">
        <v>22</v>
      </c>
      <c r="B794" s="26">
        <v>43926</v>
      </c>
      <c r="C794" s="4">
        <v>33</v>
      </c>
      <c r="D794" s="29">
        <v>397</v>
      </c>
      <c r="E794" s="4">
        <v>1</v>
      </c>
      <c r="F794" s="79">
        <f>E794+F770</f>
        <v>17</v>
      </c>
    </row>
    <row r="795" spans="1:6" x14ac:dyDescent="0.25">
      <c r="A795" s="5" t="s">
        <v>35</v>
      </c>
      <c r="B795" s="26">
        <v>43926</v>
      </c>
      <c r="C795" s="4">
        <v>0</v>
      </c>
      <c r="D795" s="29">
        <v>0</v>
      </c>
      <c r="F795" s="79">
        <f t="shared" ref="F795:F817" si="30">E795+F771</f>
        <v>0</v>
      </c>
    </row>
    <row r="796" spans="1:6" x14ac:dyDescent="0.25">
      <c r="A796" s="5" t="s">
        <v>21</v>
      </c>
      <c r="B796" s="26">
        <v>43926</v>
      </c>
      <c r="C796" s="4">
        <v>0</v>
      </c>
      <c r="D796" s="29">
        <v>115</v>
      </c>
      <c r="F796" s="79">
        <f t="shared" si="30"/>
        <v>6</v>
      </c>
    </row>
    <row r="797" spans="1:6" x14ac:dyDescent="0.25">
      <c r="A797" s="5" t="s">
        <v>36</v>
      </c>
      <c r="B797" s="26">
        <v>43926</v>
      </c>
      <c r="C797" s="4">
        <v>0</v>
      </c>
      <c r="D797" s="29">
        <v>0</v>
      </c>
      <c r="F797" s="79">
        <f t="shared" si="30"/>
        <v>1</v>
      </c>
    </row>
    <row r="798" spans="1:6" x14ac:dyDescent="0.25">
      <c r="A798" s="5" t="s">
        <v>20</v>
      </c>
      <c r="B798" s="26">
        <v>43926</v>
      </c>
      <c r="C798" s="4">
        <v>32</v>
      </c>
      <c r="D798" s="29">
        <v>439</v>
      </c>
      <c r="F798" s="79">
        <f>E798+F774</f>
        <v>7</v>
      </c>
    </row>
    <row r="799" spans="1:6" x14ac:dyDescent="0.25">
      <c r="A799" s="5" t="s">
        <v>27</v>
      </c>
      <c r="B799" s="26">
        <v>43926</v>
      </c>
      <c r="C799" s="4">
        <v>5</v>
      </c>
      <c r="D799" s="29">
        <v>139</v>
      </c>
      <c r="E799" s="4">
        <v>1</v>
      </c>
      <c r="F799" s="79">
        <f t="shared" si="30"/>
        <v>2</v>
      </c>
    </row>
    <row r="800" spans="1:6" x14ac:dyDescent="0.25">
      <c r="A800" s="5" t="s">
        <v>37</v>
      </c>
      <c r="B800" s="26">
        <v>43926</v>
      </c>
      <c r="C800" s="4">
        <v>0</v>
      </c>
      <c r="D800" s="29">
        <v>22</v>
      </c>
      <c r="F800" s="79">
        <f t="shared" si="30"/>
        <v>0</v>
      </c>
    </row>
    <row r="801" spans="1:6" x14ac:dyDescent="0.25">
      <c r="A801" s="5" t="s">
        <v>38</v>
      </c>
      <c r="B801" s="26">
        <v>43926</v>
      </c>
      <c r="C801" s="4">
        <v>1</v>
      </c>
      <c r="D801" s="29">
        <v>19</v>
      </c>
      <c r="F801" s="79">
        <f t="shared" si="30"/>
        <v>0</v>
      </c>
    </row>
    <row r="802" spans="1:6" x14ac:dyDescent="0.25">
      <c r="A802" s="5" t="s">
        <v>48</v>
      </c>
      <c r="B802" s="26">
        <v>43926</v>
      </c>
      <c r="C802" s="4">
        <v>0</v>
      </c>
      <c r="D802" s="29">
        <v>0</v>
      </c>
      <c r="F802" s="79">
        <f t="shared" si="30"/>
        <v>0</v>
      </c>
    </row>
    <row r="803" spans="1:6" x14ac:dyDescent="0.25">
      <c r="A803" s="5" t="s">
        <v>39</v>
      </c>
      <c r="B803" s="26">
        <v>43926</v>
      </c>
      <c r="C803" s="4">
        <v>0</v>
      </c>
      <c r="D803" s="29">
        <v>5</v>
      </c>
      <c r="F803" s="79">
        <f t="shared" si="30"/>
        <v>0</v>
      </c>
    </row>
    <row r="804" spans="1:6" x14ac:dyDescent="0.25">
      <c r="A804" s="5" t="s">
        <v>40</v>
      </c>
      <c r="B804" s="26">
        <v>43926</v>
      </c>
      <c r="C804" s="4">
        <v>0</v>
      </c>
      <c r="D804" s="29">
        <v>3</v>
      </c>
      <c r="F804" s="79">
        <f t="shared" si="30"/>
        <v>0</v>
      </c>
    </row>
    <row r="805" spans="1:6" x14ac:dyDescent="0.25">
      <c r="A805" s="5" t="s">
        <v>28</v>
      </c>
      <c r="B805" s="26">
        <v>43926</v>
      </c>
      <c r="C805" s="4">
        <v>2</v>
      </c>
      <c r="D805" s="29">
        <v>8</v>
      </c>
      <c r="F805" s="79">
        <f t="shared" si="30"/>
        <v>1</v>
      </c>
    </row>
    <row r="806" spans="1:6" x14ac:dyDescent="0.25">
      <c r="A806" s="5" t="s">
        <v>24</v>
      </c>
      <c r="B806" s="26">
        <v>43926</v>
      </c>
      <c r="C806" s="4">
        <v>2</v>
      </c>
      <c r="D806" s="29">
        <v>29</v>
      </c>
      <c r="F806" s="79">
        <f t="shared" si="30"/>
        <v>3</v>
      </c>
    </row>
    <row r="807" spans="1:6" x14ac:dyDescent="0.25">
      <c r="A807" s="5" t="s">
        <v>30</v>
      </c>
      <c r="B807" s="26">
        <v>43926</v>
      </c>
      <c r="C807" s="4">
        <v>0</v>
      </c>
      <c r="D807" s="29">
        <v>3</v>
      </c>
      <c r="F807" s="79">
        <f t="shared" si="30"/>
        <v>0</v>
      </c>
    </row>
    <row r="808" spans="1:6" x14ac:dyDescent="0.25">
      <c r="A808" s="5" t="s">
        <v>26</v>
      </c>
      <c r="B808" s="26">
        <v>43926</v>
      </c>
      <c r="C808" s="4">
        <v>11</v>
      </c>
      <c r="D808" s="29">
        <v>44</v>
      </c>
      <c r="F808" s="79">
        <f t="shared" si="30"/>
        <v>1</v>
      </c>
    </row>
    <row r="809" spans="1:6" x14ac:dyDescent="0.25">
      <c r="A809" s="5" t="s">
        <v>25</v>
      </c>
      <c r="B809" s="26">
        <v>43926</v>
      </c>
      <c r="C809" s="4">
        <v>2</v>
      </c>
      <c r="D809" s="29">
        <v>17</v>
      </c>
      <c r="F809" s="79">
        <f t="shared" si="30"/>
        <v>2</v>
      </c>
    </row>
    <row r="810" spans="1:6" x14ac:dyDescent="0.25">
      <c r="A810" s="5" t="s">
        <v>41</v>
      </c>
      <c r="B810" s="26">
        <v>43926</v>
      </c>
      <c r="C810" s="4">
        <v>0</v>
      </c>
      <c r="D810" s="29">
        <v>3</v>
      </c>
      <c r="F810" s="79">
        <f t="shared" si="30"/>
        <v>0</v>
      </c>
    </row>
    <row r="811" spans="1:6" x14ac:dyDescent="0.25">
      <c r="A811" s="5" t="s">
        <v>42</v>
      </c>
      <c r="B811" s="26">
        <v>43926</v>
      </c>
      <c r="C811" s="4">
        <v>0</v>
      </c>
      <c r="D811" s="29">
        <v>1</v>
      </c>
      <c r="F811" s="79">
        <f t="shared" si="30"/>
        <v>0</v>
      </c>
    </row>
    <row r="812" spans="1:6" x14ac:dyDescent="0.25">
      <c r="A812" s="5" t="s">
        <v>43</v>
      </c>
      <c r="B812" s="26">
        <v>43926</v>
      </c>
      <c r="C812" s="4">
        <v>0</v>
      </c>
      <c r="D812" s="29">
        <v>10</v>
      </c>
      <c r="F812" s="79">
        <f t="shared" si="30"/>
        <v>0</v>
      </c>
    </row>
    <row r="813" spans="1:6" x14ac:dyDescent="0.25">
      <c r="A813" s="5" t="s">
        <v>44</v>
      </c>
      <c r="B813" s="26">
        <v>43926</v>
      </c>
      <c r="C813" s="4">
        <v>1</v>
      </c>
      <c r="D813" s="29">
        <v>23</v>
      </c>
      <c r="F813" s="79">
        <f t="shared" si="30"/>
        <v>0</v>
      </c>
    </row>
    <row r="814" spans="1:6" x14ac:dyDescent="0.25">
      <c r="A814" s="5" t="s">
        <v>29</v>
      </c>
      <c r="B814" s="26">
        <v>43926</v>
      </c>
      <c r="C814" s="4">
        <v>11</v>
      </c>
      <c r="D814" s="29">
        <v>176</v>
      </c>
      <c r="F814" s="79">
        <f>E814+F790</f>
        <v>1</v>
      </c>
    </row>
    <row r="815" spans="1:6" x14ac:dyDescent="0.25">
      <c r="A815" s="5" t="s">
        <v>45</v>
      </c>
      <c r="B815" s="26">
        <v>43926</v>
      </c>
      <c r="C815" s="4">
        <v>0</v>
      </c>
      <c r="D815" s="29">
        <v>4</v>
      </c>
      <c r="F815" s="79">
        <f t="shared" si="30"/>
        <v>0</v>
      </c>
    </row>
    <row r="816" spans="1:6" x14ac:dyDescent="0.25">
      <c r="A816" s="5" t="s">
        <v>46</v>
      </c>
      <c r="B816" s="26">
        <v>43926</v>
      </c>
      <c r="C816" s="4">
        <v>3</v>
      </c>
      <c r="D816" s="29">
        <v>75</v>
      </c>
      <c r="F816" s="79">
        <f t="shared" si="30"/>
        <v>0</v>
      </c>
    </row>
    <row r="817" spans="1:6" x14ac:dyDescent="0.25">
      <c r="A817" s="5" t="s">
        <v>47</v>
      </c>
      <c r="B817" s="26">
        <v>43926</v>
      </c>
      <c r="C817" s="4">
        <v>0</v>
      </c>
      <c r="D817" s="29">
        <v>22</v>
      </c>
      <c r="F817" s="79">
        <f t="shared" si="30"/>
        <v>1</v>
      </c>
    </row>
    <row r="818" spans="1:6" x14ac:dyDescent="0.25">
      <c r="A818" s="61" t="s">
        <v>22</v>
      </c>
      <c r="B818" s="26">
        <v>43927</v>
      </c>
      <c r="C818" s="4">
        <v>12</v>
      </c>
      <c r="D818" s="29">
        <v>409</v>
      </c>
      <c r="E818" s="15">
        <v>2</v>
      </c>
      <c r="F818" s="79">
        <f>E818+F794</f>
        <v>19</v>
      </c>
    </row>
    <row r="819" spans="1:6" x14ac:dyDescent="0.25">
      <c r="A819" s="5" t="s">
        <v>35</v>
      </c>
      <c r="B819" s="26">
        <v>43927</v>
      </c>
      <c r="C819" s="4">
        <v>0</v>
      </c>
      <c r="D819" s="29">
        <v>0</v>
      </c>
      <c r="F819" s="79">
        <f t="shared" ref="F819:F841" si="31">E819+F795</f>
        <v>0</v>
      </c>
    </row>
    <row r="820" spans="1:6" x14ac:dyDescent="0.25">
      <c r="A820" s="5" t="s">
        <v>21</v>
      </c>
      <c r="B820" s="26">
        <v>43927</v>
      </c>
      <c r="C820" s="4">
        <v>4</v>
      </c>
      <c r="D820" s="29">
        <v>119</v>
      </c>
      <c r="F820" s="79">
        <f t="shared" si="31"/>
        <v>6</v>
      </c>
    </row>
    <row r="821" spans="1:6" x14ac:dyDescent="0.25">
      <c r="A821" s="5" t="s">
        <v>36</v>
      </c>
      <c r="B821" s="26">
        <v>43927</v>
      </c>
      <c r="C821" s="4">
        <v>0</v>
      </c>
      <c r="D821" s="29">
        <v>0</v>
      </c>
      <c r="F821" s="79">
        <f t="shared" si="31"/>
        <v>1</v>
      </c>
    </row>
    <row r="822" spans="1:6" x14ac:dyDescent="0.25">
      <c r="A822" s="5" t="s">
        <v>20</v>
      </c>
      <c r="B822" s="26">
        <v>43927</v>
      </c>
      <c r="C822" s="4">
        <v>17</v>
      </c>
      <c r="D822" s="29">
        <v>456</v>
      </c>
      <c r="E822" s="4">
        <v>3</v>
      </c>
      <c r="F822" s="79">
        <f t="shared" si="31"/>
        <v>10</v>
      </c>
    </row>
    <row r="823" spans="1:6" x14ac:dyDescent="0.25">
      <c r="A823" s="5" t="s">
        <v>27</v>
      </c>
      <c r="B823" s="26">
        <v>43927</v>
      </c>
      <c r="C823" s="4">
        <v>7</v>
      </c>
      <c r="D823" s="29">
        <v>146</v>
      </c>
      <c r="F823" s="79">
        <f t="shared" si="31"/>
        <v>2</v>
      </c>
    </row>
    <row r="824" spans="1:6" x14ac:dyDescent="0.25">
      <c r="A824" s="5" t="s">
        <v>37</v>
      </c>
      <c r="B824" s="26">
        <v>43927</v>
      </c>
      <c r="C824" s="4">
        <v>2</v>
      </c>
      <c r="D824" s="29">
        <v>24</v>
      </c>
      <c r="F824" s="79">
        <f t="shared" si="31"/>
        <v>0</v>
      </c>
    </row>
    <row r="825" spans="1:6" x14ac:dyDescent="0.25">
      <c r="A825" s="5" t="s">
        <v>38</v>
      </c>
      <c r="B825" s="26">
        <v>43927</v>
      </c>
      <c r="C825" s="4">
        <v>0</v>
      </c>
      <c r="D825" s="29">
        <v>19</v>
      </c>
      <c r="F825" s="79">
        <f t="shared" si="31"/>
        <v>0</v>
      </c>
    </row>
    <row r="826" spans="1:6" x14ac:dyDescent="0.25">
      <c r="A826" s="5" t="s">
        <v>48</v>
      </c>
      <c r="B826" s="26">
        <v>43927</v>
      </c>
      <c r="C826" s="4">
        <v>0</v>
      </c>
      <c r="D826" s="29">
        <v>0</v>
      </c>
      <c r="F826" s="79">
        <f t="shared" si="31"/>
        <v>0</v>
      </c>
    </row>
    <row r="827" spans="1:6" x14ac:dyDescent="0.25">
      <c r="A827" s="5" t="s">
        <v>39</v>
      </c>
      <c r="B827" s="26">
        <v>43927</v>
      </c>
      <c r="C827" s="4">
        <v>0</v>
      </c>
      <c r="D827" s="29">
        <v>5</v>
      </c>
      <c r="F827" s="79">
        <f t="shared" si="31"/>
        <v>0</v>
      </c>
    </row>
    <row r="828" spans="1:6" x14ac:dyDescent="0.25">
      <c r="A828" s="5" t="s">
        <v>40</v>
      </c>
      <c r="B828" s="26">
        <v>43927</v>
      </c>
      <c r="C828" s="4">
        <v>0</v>
      </c>
      <c r="D828" s="29">
        <v>3</v>
      </c>
      <c r="F828" s="79">
        <f t="shared" si="31"/>
        <v>0</v>
      </c>
    </row>
    <row r="829" spans="1:6" x14ac:dyDescent="0.25">
      <c r="A829" s="5" t="s">
        <v>28</v>
      </c>
      <c r="B829" s="26">
        <v>43927</v>
      </c>
      <c r="C829" s="4">
        <v>1</v>
      </c>
      <c r="D829" s="29">
        <v>9</v>
      </c>
      <c r="F829" s="79">
        <f t="shared" si="31"/>
        <v>1</v>
      </c>
    </row>
    <row r="830" spans="1:6" x14ac:dyDescent="0.25">
      <c r="A830" s="5" t="s">
        <v>24</v>
      </c>
      <c r="B830" s="26">
        <v>43927</v>
      </c>
      <c r="C830" s="4">
        <v>1</v>
      </c>
      <c r="D830" s="29">
        <v>30</v>
      </c>
      <c r="F830" s="79">
        <f t="shared" si="31"/>
        <v>3</v>
      </c>
    </row>
    <row r="831" spans="1:6" x14ac:dyDescent="0.25">
      <c r="A831" s="5" t="s">
        <v>30</v>
      </c>
      <c r="B831" s="26">
        <v>43927</v>
      </c>
      <c r="C831" s="4">
        <v>0</v>
      </c>
      <c r="D831" s="29">
        <v>3</v>
      </c>
      <c r="F831" s="79">
        <f t="shared" si="31"/>
        <v>0</v>
      </c>
    </row>
    <row r="832" spans="1:6" x14ac:dyDescent="0.25">
      <c r="A832" s="5" t="s">
        <v>26</v>
      </c>
      <c r="B832" s="26">
        <v>43927</v>
      </c>
      <c r="C832" s="4">
        <v>6</v>
      </c>
      <c r="D832" s="29">
        <v>50</v>
      </c>
      <c r="E832" s="4">
        <v>1</v>
      </c>
      <c r="F832" s="79">
        <f t="shared" si="31"/>
        <v>2</v>
      </c>
    </row>
    <row r="833" spans="1:6" x14ac:dyDescent="0.25">
      <c r="A833" s="5" t="s">
        <v>25</v>
      </c>
      <c r="B833" s="26">
        <v>43927</v>
      </c>
      <c r="C833" s="4">
        <v>2</v>
      </c>
      <c r="D833" s="29">
        <v>19</v>
      </c>
      <c r="F833" s="79">
        <f t="shared" si="31"/>
        <v>2</v>
      </c>
    </row>
    <row r="834" spans="1:6" x14ac:dyDescent="0.25">
      <c r="A834" s="5" t="s">
        <v>41</v>
      </c>
      <c r="B834" s="26">
        <v>43927</v>
      </c>
      <c r="C834" s="4">
        <v>0</v>
      </c>
      <c r="D834" s="29">
        <v>3</v>
      </c>
      <c r="F834" s="79">
        <f t="shared" si="31"/>
        <v>0</v>
      </c>
    </row>
    <row r="835" spans="1:6" x14ac:dyDescent="0.25">
      <c r="A835" s="5" t="s">
        <v>42</v>
      </c>
      <c r="B835" s="26">
        <v>43927</v>
      </c>
      <c r="C835" s="4">
        <v>0</v>
      </c>
      <c r="D835" s="29">
        <v>1</v>
      </c>
      <c r="F835" s="79">
        <f t="shared" si="31"/>
        <v>0</v>
      </c>
    </row>
    <row r="836" spans="1:6" x14ac:dyDescent="0.25">
      <c r="A836" s="5" t="s">
        <v>43</v>
      </c>
      <c r="B836" s="26">
        <v>43927</v>
      </c>
      <c r="C836" s="4">
        <v>1</v>
      </c>
      <c r="D836" s="29">
        <v>11</v>
      </c>
      <c r="F836" s="79">
        <f t="shared" si="31"/>
        <v>0</v>
      </c>
    </row>
    <row r="837" spans="1:6" x14ac:dyDescent="0.25">
      <c r="A837" s="5" t="s">
        <v>44</v>
      </c>
      <c r="B837" s="26">
        <v>43927</v>
      </c>
      <c r="C837" s="4">
        <v>0</v>
      </c>
      <c r="D837" s="29">
        <v>23</v>
      </c>
      <c r="F837" s="79">
        <f t="shared" si="31"/>
        <v>0</v>
      </c>
    </row>
    <row r="838" spans="1:6" x14ac:dyDescent="0.25">
      <c r="A838" s="5" t="s">
        <v>29</v>
      </c>
      <c r="B838" s="26">
        <v>43927</v>
      </c>
      <c r="C838" s="4">
        <v>8</v>
      </c>
      <c r="D838" s="29">
        <v>184</v>
      </c>
      <c r="F838" s="79">
        <f>E838+F814</f>
        <v>1</v>
      </c>
    </row>
    <row r="839" spans="1:6" x14ac:dyDescent="0.25">
      <c r="A839" s="5" t="s">
        <v>45</v>
      </c>
      <c r="B839" s="26">
        <v>43927</v>
      </c>
      <c r="C839" s="4">
        <v>6</v>
      </c>
      <c r="D839" s="29">
        <v>10</v>
      </c>
      <c r="F839" s="79">
        <f t="shared" si="31"/>
        <v>0</v>
      </c>
    </row>
    <row r="840" spans="1:6" x14ac:dyDescent="0.25">
      <c r="A840" s="5" t="s">
        <v>46</v>
      </c>
      <c r="B840" s="26">
        <v>43927</v>
      </c>
      <c r="C840" s="4">
        <v>2</v>
      </c>
      <c r="D840" s="29">
        <v>77</v>
      </c>
      <c r="F840" s="79">
        <f t="shared" si="31"/>
        <v>0</v>
      </c>
    </row>
    <row r="841" spans="1:6" x14ac:dyDescent="0.25">
      <c r="A841" s="5" t="s">
        <v>47</v>
      </c>
      <c r="B841" s="26">
        <v>43927</v>
      </c>
      <c r="C841" s="4">
        <v>5</v>
      </c>
      <c r="D841" s="29">
        <v>27</v>
      </c>
      <c r="F841" s="79">
        <f t="shared" si="31"/>
        <v>1</v>
      </c>
    </row>
    <row r="842" spans="1:6" x14ac:dyDescent="0.25">
      <c r="A842" s="61" t="s">
        <v>22</v>
      </c>
      <c r="B842" s="26">
        <v>43928</v>
      </c>
      <c r="C842" s="4">
        <v>34</v>
      </c>
      <c r="D842" s="29">
        <v>443</v>
      </c>
      <c r="E842" s="4">
        <v>4</v>
      </c>
      <c r="F842" s="79">
        <f>E842+F818</f>
        <v>23</v>
      </c>
    </row>
    <row r="843" spans="1:6" x14ac:dyDescent="0.25">
      <c r="A843" s="5" t="s">
        <v>35</v>
      </c>
      <c r="B843" s="26">
        <v>43928</v>
      </c>
      <c r="C843" s="4">
        <v>0</v>
      </c>
      <c r="D843" s="29">
        <v>0</v>
      </c>
      <c r="F843" s="79">
        <f t="shared" ref="F843:F865" si="32">E843+F819</f>
        <v>0</v>
      </c>
    </row>
    <row r="844" spans="1:6" x14ac:dyDescent="0.25">
      <c r="A844" s="5" t="s">
        <v>21</v>
      </c>
      <c r="B844" s="26">
        <v>43928</v>
      </c>
      <c r="C844" s="4">
        <v>4</v>
      </c>
      <c r="D844" s="29">
        <v>123</v>
      </c>
      <c r="F844" s="79">
        <f t="shared" si="32"/>
        <v>6</v>
      </c>
    </row>
    <row r="845" spans="1:6" x14ac:dyDescent="0.25">
      <c r="A845" s="5" t="s">
        <v>36</v>
      </c>
      <c r="B845" s="26">
        <v>43928</v>
      </c>
      <c r="C845" s="4">
        <v>0</v>
      </c>
      <c r="D845" s="29">
        <v>0</v>
      </c>
      <c r="F845" s="79">
        <f t="shared" si="32"/>
        <v>1</v>
      </c>
    </row>
    <row r="846" spans="1:6" x14ac:dyDescent="0.25">
      <c r="A846" s="5" t="s">
        <v>20</v>
      </c>
      <c r="B846" s="26">
        <v>43928</v>
      </c>
      <c r="C846" s="4">
        <v>24</v>
      </c>
      <c r="D846" s="29">
        <v>480</v>
      </c>
      <c r="E846" s="4">
        <v>2</v>
      </c>
      <c r="F846" s="79">
        <f t="shared" si="32"/>
        <v>12</v>
      </c>
    </row>
    <row r="847" spans="1:6" x14ac:dyDescent="0.25">
      <c r="A847" s="5" t="s">
        <v>27</v>
      </c>
      <c r="B847" s="26">
        <v>43928</v>
      </c>
      <c r="C847" s="4">
        <v>4</v>
      </c>
      <c r="D847" s="29">
        <v>150</v>
      </c>
      <c r="F847" s="79">
        <f t="shared" si="32"/>
        <v>2</v>
      </c>
    </row>
    <row r="848" spans="1:6" x14ac:dyDescent="0.25">
      <c r="A848" s="5" t="s">
        <v>37</v>
      </c>
      <c r="B848" s="26">
        <v>43928</v>
      </c>
      <c r="C848" s="4">
        <v>0</v>
      </c>
      <c r="D848" s="29">
        <v>24</v>
      </c>
      <c r="F848" s="79">
        <f t="shared" si="32"/>
        <v>0</v>
      </c>
    </row>
    <row r="849" spans="1:6" x14ac:dyDescent="0.25">
      <c r="A849" s="5" t="s">
        <v>38</v>
      </c>
      <c r="B849" s="26">
        <v>43928</v>
      </c>
      <c r="C849" s="4">
        <v>1</v>
      </c>
      <c r="D849" s="29">
        <v>20</v>
      </c>
      <c r="F849" s="79">
        <f t="shared" si="32"/>
        <v>0</v>
      </c>
    </row>
    <row r="850" spans="1:6" x14ac:dyDescent="0.25">
      <c r="A850" s="5" t="s">
        <v>48</v>
      </c>
      <c r="B850" s="26">
        <v>43928</v>
      </c>
      <c r="C850" s="4">
        <v>0</v>
      </c>
      <c r="D850" s="29">
        <v>0</v>
      </c>
      <c r="F850" s="79">
        <f t="shared" si="32"/>
        <v>0</v>
      </c>
    </row>
    <row r="851" spans="1:6" x14ac:dyDescent="0.25">
      <c r="A851" s="5" t="s">
        <v>39</v>
      </c>
      <c r="B851" s="26">
        <v>43928</v>
      </c>
      <c r="C851" s="4">
        <v>0</v>
      </c>
      <c r="D851" s="29">
        <v>5</v>
      </c>
      <c r="F851" s="79">
        <f t="shared" si="32"/>
        <v>0</v>
      </c>
    </row>
    <row r="852" spans="1:6" x14ac:dyDescent="0.25">
      <c r="A852" s="5" t="s">
        <v>40</v>
      </c>
      <c r="B852" s="26">
        <v>43928</v>
      </c>
      <c r="C852" s="4">
        <v>0</v>
      </c>
      <c r="D852" s="29">
        <v>3</v>
      </c>
      <c r="F852" s="79">
        <f t="shared" si="32"/>
        <v>0</v>
      </c>
    </row>
    <row r="853" spans="1:6" x14ac:dyDescent="0.25">
      <c r="A853" s="5" t="s">
        <v>28</v>
      </c>
      <c r="B853" s="26">
        <v>43928</v>
      </c>
      <c r="C853" s="4">
        <v>0</v>
      </c>
      <c r="D853" s="29">
        <v>9</v>
      </c>
      <c r="F853" s="79">
        <f t="shared" si="32"/>
        <v>1</v>
      </c>
    </row>
    <row r="854" spans="1:6" x14ac:dyDescent="0.25">
      <c r="A854" s="5" t="s">
        <v>24</v>
      </c>
      <c r="B854" s="26">
        <v>43928</v>
      </c>
      <c r="C854" s="4">
        <v>2</v>
      </c>
      <c r="D854" s="29">
        <v>32</v>
      </c>
      <c r="E854" s="4">
        <v>1</v>
      </c>
      <c r="F854" s="79">
        <f t="shared" si="32"/>
        <v>4</v>
      </c>
    </row>
    <row r="855" spans="1:6" x14ac:dyDescent="0.25">
      <c r="A855" s="5" t="s">
        <v>30</v>
      </c>
      <c r="B855" s="26">
        <v>43928</v>
      </c>
      <c r="C855" s="4">
        <v>0</v>
      </c>
      <c r="D855" s="29">
        <v>3</v>
      </c>
      <c r="F855" s="79">
        <f t="shared" si="32"/>
        <v>0</v>
      </c>
    </row>
    <row r="856" spans="1:6" x14ac:dyDescent="0.25">
      <c r="A856" s="5" t="s">
        <v>26</v>
      </c>
      <c r="B856" s="26">
        <v>43928</v>
      </c>
      <c r="C856" s="4">
        <v>3</v>
      </c>
      <c r="D856" s="29">
        <v>53</v>
      </c>
      <c r="F856" s="79">
        <f t="shared" si="32"/>
        <v>2</v>
      </c>
    </row>
    <row r="857" spans="1:6" x14ac:dyDescent="0.25">
      <c r="A857" s="5" t="s">
        <v>25</v>
      </c>
      <c r="B857" s="26">
        <v>43928</v>
      </c>
      <c r="C857" s="4">
        <v>2</v>
      </c>
      <c r="D857" s="29">
        <v>21</v>
      </c>
      <c r="F857" s="79">
        <f t="shared" si="32"/>
        <v>2</v>
      </c>
    </row>
    <row r="858" spans="1:6" x14ac:dyDescent="0.25">
      <c r="A858" s="5" t="s">
        <v>41</v>
      </c>
      <c r="B858" s="26">
        <v>43928</v>
      </c>
      <c r="C858" s="4">
        <v>0</v>
      </c>
      <c r="D858" s="29">
        <v>3</v>
      </c>
      <c r="F858" s="79">
        <f t="shared" si="32"/>
        <v>0</v>
      </c>
    </row>
    <row r="859" spans="1:6" x14ac:dyDescent="0.25">
      <c r="A859" s="5" t="s">
        <v>42</v>
      </c>
      <c r="B859" s="26">
        <v>43928</v>
      </c>
      <c r="C859" s="4">
        <v>0</v>
      </c>
      <c r="D859" s="29">
        <v>1</v>
      </c>
      <c r="F859" s="79">
        <f t="shared" si="32"/>
        <v>0</v>
      </c>
    </row>
    <row r="860" spans="1:6" x14ac:dyDescent="0.25">
      <c r="A860" s="5" t="s">
        <v>43</v>
      </c>
      <c r="B860" s="26">
        <v>43928</v>
      </c>
      <c r="C860" s="4">
        <v>0</v>
      </c>
      <c r="D860" s="29">
        <v>11</v>
      </c>
      <c r="F860" s="79">
        <f t="shared" si="32"/>
        <v>0</v>
      </c>
    </row>
    <row r="861" spans="1:6" x14ac:dyDescent="0.25">
      <c r="A861" s="5" t="s">
        <v>44</v>
      </c>
      <c r="B861" s="26">
        <v>43928</v>
      </c>
      <c r="C861" s="4">
        <v>8</v>
      </c>
      <c r="D861" s="29">
        <v>31</v>
      </c>
      <c r="F861" s="79">
        <f t="shared" si="32"/>
        <v>0</v>
      </c>
    </row>
    <row r="862" spans="1:6" x14ac:dyDescent="0.25">
      <c r="A862" s="5" t="s">
        <v>29</v>
      </c>
      <c r="B862" s="26">
        <v>43928</v>
      </c>
      <c r="C862" s="4">
        <v>3</v>
      </c>
      <c r="D862" s="29">
        <v>187</v>
      </c>
      <c r="F862" s="79">
        <f>E862+F838</f>
        <v>1</v>
      </c>
    </row>
    <row r="863" spans="1:6" x14ac:dyDescent="0.25">
      <c r="A863" s="5" t="s">
        <v>45</v>
      </c>
      <c r="B863" s="26">
        <v>43928</v>
      </c>
      <c r="C863" s="4">
        <v>-1</v>
      </c>
      <c r="D863" s="29">
        <v>9</v>
      </c>
      <c r="F863" s="79">
        <f t="shared" si="32"/>
        <v>0</v>
      </c>
    </row>
    <row r="864" spans="1:6" x14ac:dyDescent="0.25">
      <c r="A864" s="5" t="s">
        <v>46</v>
      </c>
      <c r="B864" s="26">
        <v>43928</v>
      </c>
      <c r="C864" s="4">
        <v>2</v>
      </c>
      <c r="D864" s="29">
        <v>79</v>
      </c>
      <c r="F864" s="79">
        <f t="shared" si="32"/>
        <v>0</v>
      </c>
    </row>
    <row r="865" spans="1:6" x14ac:dyDescent="0.25">
      <c r="A865" s="5" t="s">
        <v>47</v>
      </c>
      <c r="B865" s="26">
        <v>43928</v>
      </c>
      <c r="C865" s="4">
        <v>1</v>
      </c>
      <c r="D865" s="29">
        <v>28</v>
      </c>
      <c r="F865" s="79">
        <f t="shared" si="32"/>
        <v>1</v>
      </c>
    </row>
    <row r="866" spans="1:6" x14ac:dyDescent="0.25">
      <c r="A866" s="61" t="s">
        <v>22</v>
      </c>
      <c r="B866" s="26">
        <v>43929</v>
      </c>
      <c r="C866" s="4">
        <v>17</v>
      </c>
      <c r="D866" s="29">
        <v>460</v>
      </c>
      <c r="E866" s="4">
        <v>1</v>
      </c>
      <c r="F866" s="79">
        <f>E866+F842</f>
        <v>24</v>
      </c>
    </row>
    <row r="867" spans="1:6" x14ac:dyDescent="0.25">
      <c r="A867" s="5" t="s">
        <v>35</v>
      </c>
      <c r="B867" s="26">
        <v>43929</v>
      </c>
      <c r="C867" s="4">
        <v>0</v>
      </c>
      <c r="D867" s="29">
        <v>0</v>
      </c>
      <c r="F867" s="79">
        <f t="shared" ref="F867:F889" si="33">E867+F843</f>
        <v>0</v>
      </c>
    </row>
    <row r="868" spans="1:6" x14ac:dyDescent="0.25">
      <c r="A868" s="5" t="s">
        <v>21</v>
      </c>
      <c r="B868" s="26">
        <v>43929</v>
      </c>
      <c r="C868" s="4">
        <v>15</v>
      </c>
      <c r="D868" s="29">
        <v>138</v>
      </c>
      <c r="F868" s="79">
        <f t="shared" si="33"/>
        <v>6</v>
      </c>
    </row>
    <row r="869" spans="1:6" x14ac:dyDescent="0.25">
      <c r="A869" s="5" t="s">
        <v>36</v>
      </c>
      <c r="B869" s="26">
        <v>43929</v>
      </c>
      <c r="C869" s="4">
        <v>0</v>
      </c>
      <c r="D869" s="29">
        <v>0</v>
      </c>
      <c r="F869" s="79">
        <f t="shared" si="33"/>
        <v>1</v>
      </c>
    </row>
    <row r="870" spans="1:6" x14ac:dyDescent="0.25">
      <c r="A870" s="5" t="s">
        <v>20</v>
      </c>
      <c r="B870" s="26">
        <v>43929</v>
      </c>
      <c r="C870" s="4">
        <v>18</v>
      </c>
      <c r="D870" s="29">
        <v>498</v>
      </c>
      <c r="E870" s="4">
        <v>2</v>
      </c>
      <c r="F870" s="79">
        <f t="shared" si="33"/>
        <v>14</v>
      </c>
    </row>
    <row r="871" spans="1:6" x14ac:dyDescent="0.25">
      <c r="A871" s="5" t="s">
        <v>27</v>
      </c>
      <c r="B871" s="26">
        <v>43929</v>
      </c>
      <c r="C871" s="4">
        <v>1</v>
      </c>
      <c r="D871" s="29">
        <v>151</v>
      </c>
      <c r="F871" s="79">
        <f t="shared" si="33"/>
        <v>2</v>
      </c>
    </row>
    <row r="872" spans="1:6" x14ac:dyDescent="0.25">
      <c r="A872" s="5" t="s">
        <v>37</v>
      </c>
      <c r="B872" s="26">
        <v>43929</v>
      </c>
      <c r="C872" s="4">
        <v>0</v>
      </c>
      <c r="D872" s="29">
        <v>24</v>
      </c>
      <c r="F872" s="79">
        <f t="shared" si="33"/>
        <v>0</v>
      </c>
    </row>
    <row r="873" spans="1:6" x14ac:dyDescent="0.25">
      <c r="A873" s="5" t="s">
        <v>38</v>
      </c>
      <c r="B873" s="26">
        <v>43929</v>
      </c>
      <c r="C873" s="4">
        <v>0</v>
      </c>
      <c r="D873" s="29">
        <v>20</v>
      </c>
      <c r="F873" s="79">
        <f t="shared" si="33"/>
        <v>0</v>
      </c>
    </row>
    <row r="874" spans="1:6" x14ac:dyDescent="0.25">
      <c r="A874" s="5" t="s">
        <v>48</v>
      </c>
      <c r="B874" s="26">
        <v>43929</v>
      </c>
      <c r="C874" s="4">
        <v>0</v>
      </c>
      <c r="D874" s="29">
        <v>0</v>
      </c>
      <c r="F874" s="79">
        <f t="shared" si="33"/>
        <v>0</v>
      </c>
    </row>
    <row r="875" spans="1:6" x14ac:dyDescent="0.25">
      <c r="A875" s="5" t="s">
        <v>39</v>
      </c>
      <c r="B875" s="26">
        <v>43929</v>
      </c>
      <c r="C875" s="4">
        <v>0</v>
      </c>
      <c r="D875" s="29">
        <v>5</v>
      </c>
      <c r="F875" s="79">
        <f t="shared" si="33"/>
        <v>0</v>
      </c>
    </row>
    <row r="876" spans="1:6" x14ac:dyDescent="0.25">
      <c r="A876" s="5" t="s">
        <v>40</v>
      </c>
      <c r="B876" s="26">
        <v>43929</v>
      </c>
      <c r="C876" s="4">
        <v>1</v>
      </c>
      <c r="D876" s="29">
        <v>4</v>
      </c>
      <c r="F876" s="79">
        <f t="shared" si="33"/>
        <v>0</v>
      </c>
    </row>
    <row r="877" spans="1:6" x14ac:dyDescent="0.25">
      <c r="A877" s="5" t="s">
        <v>28</v>
      </c>
      <c r="B877" s="26">
        <v>43929</v>
      </c>
      <c r="C877" s="4">
        <v>0</v>
      </c>
      <c r="D877" s="29">
        <v>9</v>
      </c>
      <c r="F877" s="79">
        <f t="shared" si="33"/>
        <v>1</v>
      </c>
    </row>
    <row r="878" spans="1:6" x14ac:dyDescent="0.25">
      <c r="A878" s="5" t="s">
        <v>24</v>
      </c>
      <c r="B878" s="26">
        <v>43929</v>
      </c>
      <c r="C878" s="4">
        <v>6</v>
      </c>
      <c r="D878" s="29">
        <v>38</v>
      </c>
      <c r="F878" s="79">
        <f t="shared" si="33"/>
        <v>4</v>
      </c>
    </row>
    <row r="879" spans="1:6" x14ac:dyDescent="0.25">
      <c r="A879" s="5" t="s">
        <v>30</v>
      </c>
      <c r="B879" s="26">
        <v>43929</v>
      </c>
      <c r="C879" s="4">
        <v>0</v>
      </c>
      <c r="D879" s="29">
        <v>3</v>
      </c>
      <c r="F879" s="79">
        <f t="shared" si="33"/>
        <v>0</v>
      </c>
    </row>
    <row r="880" spans="1:6" x14ac:dyDescent="0.25">
      <c r="A880" s="5" t="s">
        <v>26</v>
      </c>
      <c r="B880" s="26">
        <v>43929</v>
      </c>
      <c r="C880" s="4">
        <v>17</v>
      </c>
      <c r="D880" s="29">
        <v>70</v>
      </c>
      <c r="E880" s="4">
        <v>1</v>
      </c>
      <c r="F880" s="79">
        <f t="shared" si="33"/>
        <v>3</v>
      </c>
    </row>
    <row r="881" spans="1:6" x14ac:dyDescent="0.25">
      <c r="A881" s="5" t="s">
        <v>25</v>
      </c>
      <c r="B881" s="26">
        <v>43929</v>
      </c>
      <c r="C881" s="4">
        <v>1</v>
      </c>
      <c r="D881" s="29">
        <v>22</v>
      </c>
      <c r="F881" s="79">
        <f t="shared" si="33"/>
        <v>2</v>
      </c>
    </row>
    <row r="882" spans="1:6" x14ac:dyDescent="0.25">
      <c r="A882" s="5" t="s">
        <v>41</v>
      </c>
      <c r="B882" s="26">
        <v>43929</v>
      </c>
      <c r="C882" s="4">
        <v>0</v>
      </c>
      <c r="D882" s="29">
        <v>3</v>
      </c>
      <c r="F882" s="79">
        <f t="shared" si="33"/>
        <v>0</v>
      </c>
    </row>
    <row r="883" spans="1:6" x14ac:dyDescent="0.25">
      <c r="A883" s="5" t="s">
        <v>42</v>
      </c>
      <c r="B883" s="26">
        <v>43929</v>
      </c>
      <c r="C883" s="4">
        <v>0</v>
      </c>
      <c r="D883" s="29">
        <v>1</v>
      </c>
      <c r="F883" s="79">
        <f t="shared" si="33"/>
        <v>0</v>
      </c>
    </row>
    <row r="884" spans="1:6" x14ac:dyDescent="0.25">
      <c r="A884" s="5" t="s">
        <v>43</v>
      </c>
      <c r="B884" s="26">
        <v>43929</v>
      </c>
      <c r="C884" s="4">
        <v>0</v>
      </c>
      <c r="D884" s="29">
        <v>11</v>
      </c>
      <c r="F884" s="79">
        <f t="shared" si="33"/>
        <v>0</v>
      </c>
    </row>
    <row r="885" spans="1:6" x14ac:dyDescent="0.25">
      <c r="A885" s="5" t="s">
        <v>44</v>
      </c>
      <c r="B885" s="26">
        <v>43929</v>
      </c>
      <c r="C885" s="4">
        <v>0</v>
      </c>
      <c r="D885" s="29">
        <v>31</v>
      </c>
      <c r="F885" s="79">
        <f t="shared" si="33"/>
        <v>0</v>
      </c>
    </row>
    <row r="886" spans="1:6" x14ac:dyDescent="0.25">
      <c r="A886" s="5" t="s">
        <v>29</v>
      </c>
      <c r="B886" s="26">
        <v>43929</v>
      </c>
      <c r="C886" s="4">
        <v>2</v>
      </c>
      <c r="D886" s="29">
        <v>189</v>
      </c>
      <c r="F886" s="79">
        <f>E886+F862</f>
        <v>1</v>
      </c>
    </row>
    <row r="887" spans="1:6" x14ac:dyDescent="0.25">
      <c r="A887" s="5" t="s">
        <v>45</v>
      </c>
      <c r="B887" s="26">
        <v>43929</v>
      </c>
      <c r="C887" s="4">
        <v>0</v>
      </c>
      <c r="D887" s="29">
        <v>9</v>
      </c>
      <c r="F887" s="79">
        <f t="shared" si="33"/>
        <v>0</v>
      </c>
    </row>
    <row r="888" spans="1:6" x14ac:dyDescent="0.25">
      <c r="A888" s="5" t="s">
        <v>46</v>
      </c>
      <c r="B888" s="26">
        <v>43929</v>
      </c>
      <c r="C888" s="4">
        <v>2</v>
      </c>
      <c r="D888" s="29">
        <v>81</v>
      </c>
      <c r="F888" s="79">
        <f t="shared" si="33"/>
        <v>0</v>
      </c>
    </row>
    <row r="889" spans="1:6" x14ac:dyDescent="0.25">
      <c r="A889" s="5" t="s">
        <v>47</v>
      </c>
      <c r="B889" s="26">
        <v>43929</v>
      </c>
      <c r="C889" s="4">
        <v>0</v>
      </c>
      <c r="D889" s="29">
        <v>28</v>
      </c>
      <c r="E889" s="4">
        <v>1</v>
      </c>
      <c r="F889" s="79">
        <f t="shared" si="33"/>
        <v>2</v>
      </c>
    </row>
    <row r="890" spans="1:6" x14ac:dyDescent="0.25">
      <c r="A890" s="61" t="s">
        <v>22</v>
      </c>
      <c r="B890" s="26">
        <v>43930</v>
      </c>
      <c r="C890" s="4">
        <v>28</v>
      </c>
      <c r="D890" s="29">
        <v>488</v>
      </c>
      <c r="E890" s="4">
        <v>6</v>
      </c>
      <c r="F890" s="79">
        <f>E890+F866</f>
        <v>30</v>
      </c>
    </row>
    <row r="891" spans="1:6" x14ac:dyDescent="0.25">
      <c r="A891" s="5" t="s">
        <v>35</v>
      </c>
      <c r="B891" s="26">
        <v>43930</v>
      </c>
      <c r="C891" s="4">
        <v>0</v>
      </c>
      <c r="D891" s="29">
        <v>0</v>
      </c>
      <c r="F891" s="79">
        <f t="shared" ref="F891:F913" si="34">E891+F867</f>
        <v>0</v>
      </c>
    </row>
    <row r="892" spans="1:6" x14ac:dyDescent="0.25">
      <c r="A892" s="5" t="s">
        <v>21</v>
      </c>
      <c r="B892" s="26">
        <v>43930</v>
      </c>
      <c r="C892" s="4">
        <v>6</v>
      </c>
      <c r="D892" s="29">
        <v>144</v>
      </c>
      <c r="E892" s="4">
        <v>1</v>
      </c>
      <c r="F892" s="79">
        <f t="shared" si="34"/>
        <v>7</v>
      </c>
    </row>
    <row r="893" spans="1:6" x14ac:dyDescent="0.25">
      <c r="A893" s="5" t="s">
        <v>36</v>
      </c>
      <c r="B893" s="26">
        <v>43930</v>
      </c>
      <c r="C893" s="4">
        <v>0</v>
      </c>
      <c r="D893" s="29">
        <v>0</v>
      </c>
      <c r="F893" s="79">
        <f t="shared" si="34"/>
        <v>1</v>
      </c>
    </row>
    <row r="894" spans="1:6" x14ac:dyDescent="0.25">
      <c r="A894" s="5" t="s">
        <v>20</v>
      </c>
      <c r="B894" s="26">
        <v>43930</v>
      </c>
      <c r="C894" s="4">
        <v>23</v>
      </c>
      <c r="D894" s="29">
        <v>521</v>
      </c>
      <c r="E894" s="4">
        <v>6</v>
      </c>
      <c r="F894" s="79">
        <f t="shared" si="34"/>
        <v>20</v>
      </c>
    </row>
    <row r="895" spans="1:6" x14ac:dyDescent="0.25">
      <c r="A895" s="5" t="s">
        <v>27</v>
      </c>
      <c r="B895" s="26">
        <v>43930</v>
      </c>
      <c r="C895" s="4">
        <v>5</v>
      </c>
      <c r="D895" s="29">
        <v>156</v>
      </c>
      <c r="F895" s="79">
        <f t="shared" si="34"/>
        <v>2</v>
      </c>
    </row>
    <row r="896" spans="1:6" x14ac:dyDescent="0.25">
      <c r="A896" s="5" t="s">
        <v>37</v>
      </c>
      <c r="B896" s="26">
        <v>43930</v>
      </c>
      <c r="C896" s="4">
        <v>0</v>
      </c>
      <c r="D896" s="29">
        <v>24</v>
      </c>
      <c r="F896" s="79">
        <f t="shared" si="34"/>
        <v>0</v>
      </c>
    </row>
    <row r="897" spans="1:6" x14ac:dyDescent="0.25">
      <c r="A897" s="5" t="s">
        <v>38</v>
      </c>
      <c r="B897" s="26">
        <v>43930</v>
      </c>
      <c r="C897" s="4">
        <v>2</v>
      </c>
      <c r="D897" s="29">
        <v>22</v>
      </c>
      <c r="F897" s="79">
        <f t="shared" si="34"/>
        <v>0</v>
      </c>
    </row>
    <row r="898" spans="1:6" x14ac:dyDescent="0.25">
      <c r="A898" s="5" t="s">
        <v>48</v>
      </c>
      <c r="B898" s="26">
        <v>43930</v>
      </c>
      <c r="C898" s="4">
        <v>0</v>
      </c>
      <c r="D898" s="29">
        <v>0</v>
      </c>
      <c r="F898" s="79">
        <f t="shared" si="34"/>
        <v>0</v>
      </c>
    </row>
    <row r="899" spans="1:6" x14ac:dyDescent="0.25">
      <c r="A899" s="5" t="s">
        <v>39</v>
      </c>
      <c r="B899" s="26">
        <v>43930</v>
      </c>
      <c r="C899" s="4">
        <v>0</v>
      </c>
      <c r="D899" s="29">
        <v>5</v>
      </c>
      <c r="F899" s="79">
        <f t="shared" si="34"/>
        <v>0</v>
      </c>
    </row>
    <row r="900" spans="1:6" x14ac:dyDescent="0.25">
      <c r="A900" s="5" t="s">
        <v>40</v>
      </c>
      <c r="B900" s="26">
        <v>43930</v>
      </c>
      <c r="C900" s="4">
        <v>0</v>
      </c>
      <c r="D900" s="29">
        <v>4</v>
      </c>
      <c r="F900" s="79">
        <f t="shared" si="34"/>
        <v>0</v>
      </c>
    </row>
    <row r="901" spans="1:6" x14ac:dyDescent="0.25">
      <c r="A901" s="5" t="s">
        <v>28</v>
      </c>
      <c r="B901" s="26">
        <v>43930</v>
      </c>
      <c r="C901" s="4">
        <v>5</v>
      </c>
      <c r="D901" s="29">
        <v>14</v>
      </c>
      <c r="F901" s="79">
        <f t="shared" si="34"/>
        <v>1</v>
      </c>
    </row>
    <row r="902" spans="1:6" x14ac:dyDescent="0.25">
      <c r="A902" s="5" t="s">
        <v>24</v>
      </c>
      <c r="B902" s="26">
        <v>43930</v>
      </c>
      <c r="C902" s="4">
        <v>2</v>
      </c>
      <c r="D902" s="29">
        <v>40</v>
      </c>
      <c r="F902" s="79">
        <f t="shared" si="34"/>
        <v>4</v>
      </c>
    </row>
    <row r="903" spans="1:6" x14ac:dyDescent="0.25">
      <c r="A903" s="5" t="s">
        <v>30</v>
      </c>
      <c r="B903" s="26">
        <v>43930</v>
      </c>
      <c r="C903" s="4">
        <v>0</v>
      </c>
      <c r="D903" s="29">
        <v>3</v>
      </c>
      <c r="F903" s="79">
        <f t="shared" si="34"/>
        <v>0</v>
      </c>
    </row>
    <row r="904" spans="1:6" x14ac:dyDescent="0.25">
      <c r="A904" s="5" t="s">
        <v>26</v>
      </c>
      <c r="B904" s="26">
        <v>43930</v>
      </c>
      <c r="C904" s="4">
        <v>7</v>
      </c>
      <c r="D904" s="29">
        <v>77</v>
      </c>
      <c r="F904" s="79">
        <f t="shared" si="34"/>
        <v>3</v>
      </c>
    </row>
    <row r="905" spans="1:6" x14ac:dyDescent="0.25">
      <c r="A905" s="5" t="s">
        <v>25</v>
      </c>
      <c r="B905" s="26">
        <v>43930</v>
      </c>
      <c r="C905" s="4">
        <v>13</v>
      </c>
      <c r="D905" s="29">
        <v>35</v>
      </c>
      <c r="F905" s="79">
        <f t="shared" si="34"/>
        <v>2</v>
      </c>
    </row>
    <row r="906" spans="1:6" x14ac:dyDescent="0.25">
      <c r="A906" s="5" t="s">
        <v>41</v>
      </c>
      <c r="B906" s="26">
        <v>43930</v>
      </c>
      <c r="C906" s="4">
        <v>0</v>
      </c>
      <c r="D906" s="29">
        <v>3</v>
      </c>
      <c r="F906" s="79">
        <f t="shared" si="34"/>
        <v>0</v>
      </c>
    </row>
    <row r="907" spans="1:6" x14ac:dyDescent="0.25">
      <c r="A907" s="5" t="s">
        <v>42</v>
      </c>
      <c r="B907" s="26">
        <v>43930</v>
      </c>
      <c r="C907" s="4">
        <v>0</v>
      </c>
      <c r="D907" s="29">
        <v>1</v>
      </c>
      <c r="F907" s="79">
        <f t="shared" si="34"/>
        <v>0</v>
      </c>
    </row>
    <row r="908" spans="1:6" x14ac:dyDescent="0.25">
      <c r="A908" s="5" t="s">
        <v>43</v>
      </c>
      <c r="B908" s="26">
        <v>43930</v>
      </c>
      <c r="C908" s="4">
        <v>0</v>
      </c>
      <c r="D908" s="29">
        <v>11</v>
      </c>
      <c r="F908" s="79">
        <f t="shared" si="34"/>
        <v>0</v>
      </c>
    </row>
    <row r="909" spans="1:6" x14ac:dyDescent="0.25">
      <c r="A909" s="5" t="s">
        <v>44</v>
      </c>
      <c r="B909" s="26">
        <v>43930</v>
      </c>
      <c r="C909" s="4">
        <v>0</v>
      </c>
      <c r="D909" s="29">
        <v>31</v>
      </c>
      <c r="F909" s="79">
        <f t="shared" si="34"/>
        <v>0</v>
      </c>
    </row>
    <row r="910" spans="1:6" x14ac:dyDescent="0.25">
      <c r="A910" s="5" t="s">
        <v>29</v>
      </c>
      <c r="B910" s="26">
        <v>43930</v>
      </c>
      <c r="C910" s="4">
        <v>7</v>
      </c>
      <c r="D910" s="29">
        <v>196</v>
      </c>
      <c r="E910" s="4">
        <v>1</v>
      </c>
      <c r="F910" s="79">
        <f>E910+F886</f>
        <v>2</v>
      </c>
    </row>
    <row r="911" spans="1:6" x14ac:dyDescent="0.25">
      <c r="A911" s="5" t="s">
        <v>45</v>
      </c>
      <c r="B911" s="26">
        <v>43930</v>
      </c>
      <c r="C911" s="4">
        <v>0</v>
      </c>
      <c r="D911" s="29">
        <v>9</v>
      </c>
      <c r="F911" s="79">
        <f t="shared" si="34"/>
        <v>0</v>
      </c>
    </row>
    <row r="912" spans="1:6" x14ac:dyDescent="0.25">
      <c r="A912" s="5" t="s">
        <v>46</v>
      </c>
      <c r="B912" s="26">
        <v>43930</v>
      </c>
      <c r="C912" s="4">
        <v>0</v>
      </c>
      <c r="D912" s="29">
        <v>81</v>
      </c>
      <c r="F912" s="79">
        <f t="shared" si="34"/>
        <v>0</v>
      </c>
    </row>
    <row r="913" spans="1:6" x14ac:dyDescent="0.25">
      <c r="A913" s="5" t="s">
        <v>47</v>
      </c>
      <c r="B913" s="26">
        <v>43930</v>
      </c>
      <c r="C913" s="4">
        <v>1</v>
      </c>
      <c r="D913" s="29">
        <v>29</v>
      </c>
      <c r="F913" s="79">
        <f t="shared" si="34"/>
        <v>2</v>
      </c>
    </row>
    <row r="914" spans="1:6" x14ac:dyDescent="0.25">
      <c r="A914" s="61" t="s">
        <v>22</v>
      </c>
      <c r="B914" s="26">
        <v>43931</v>
      </c>
      <c r="C914" s="4">
        <v>19</v>
      </c>
      <c r="D914" s="29">
        <v>507</v>
      </c>
      <c r="E914" s="4">
        <v>1</v>
      </c>
      <c r="F914" s="79">
        <f>E914+F890</f>
        <v>31</v>
      </c>
    </row>
    <row r="915" spans="1:6" x14ac:dyDescent="0.25">
      <c r="A915" s="5" t="s">
        <v>35</v>
      </c>
      <c r="B915" s="26">
        <v>43931</v>
      </c>
      <c r="C915" s="4">
        <v>0</v>
      </c>
      <c r="D915" s="29">
        <v>0</v>
      </c>
      <c r="F915" s="79">
        <f t="shared" ref="F915:F937" si="35">E915+F891</f>
        <v>0</v>
      </c>
    </row>
    <row r="916" spans="1:6" x14ac:dyDescent="0.25">
      <c r="A916" s="5" t="s">
        <v>21</v>
      </c>
      <c r="B916" s="26">
        <v>43931</v>
      </c>
      <c r="C916" s="4">
        <v>5</v>
      </c>
      <c r="D916" s="29">
        <v>149</v>
      </c>
      <c r="F916" s="79">
        <f t="shared" si="35"/>
        <v>7</v>
      </c>
    </row>
    <row r="917" spans="1:6" x14ac:dyDescent="0.25">
      <c r="A917" s="5" t="s">
        <v>36</v>
      </c>
      <c r="B917" s="26">
        <v>43931</v>
      </c>
      <c r="C917" s="4">
        <v>0</v>
      </c>
      <c r="D917" s="29">
        <v>0</v>
      </c>
      <c r="F917" s="79">
        <f t="shared" si="35"/>
        <v>1</v>
      </c>
    </row>
    <row r="918" spans="1:6" x14ac:dyDescent="0.25">
      <c r="A918" s="5" t="s">
        <v>20</v>
      </c>
      <c r="B918" s="26">
        <v>43931</v>
      </c>
      <c r="C918" s="4">
        <v>11</v>
      </c>
      <c r="D918" s="29">
        <v>532</v>
      </c>
      <c r="E918" s="4">
        <v>1</v>
      </c>
      <c r="F918" s="79">
        <f t="shared" si="35"/>
        <v>21</v>
      </c>
    </row>
    <row r="919" spans="1:6" x14ac:dyDescent="0.25">
      <c r="A919" s="5" t="s">
        <v>27</v>
      </c>
      <c r="B919" s="26">
        <v>43931</v>
      </c>
      <c r="C919" s="4">
        <v>13</v>
      </c>
      <c r="D919" s="29">
        <v>169</v>
      </c>
      <c r="F919" s="79">
        <f t="shared" si="35"/>
        <v>2</v>
      </c>
    </row>
    <row r="920" spans="1:6" x14ac:dyDescent="0.25">
      <c r="A920" s="5" t="s">
        <v>37</v>
      </c>
      <c r="B920" s="26">
        <v>43931</v>
      </c>
      <c r="C920" s="4">
        <v>0</v>
      </c>
      <c r="D920" s="29">
        <v>24</v>
      </c>
      <c r="F920" s="79">
        <f t="shared" si="35"/>
        <v>0</v>
      </c>
    </row>
    <row r="921" spans="1:6" x14ac:dyDescent="0.25">
      <c r="A921" s="5" t="s">
        <v>38</v>
      </c>
      <c r="B921" s="26">
        <v>43931</v>
      </c>
      <c r="C921" s="4">
        <v>0</v>
      </c>
      <c r="D921" s="29">
        <v>22</v>
      </c>
      <c r="F921" s="79">
        <f t="shared" si="35"/>
        <v>0</v>
      </c>
    </row>
    <row r="922" spans="1:6" x14ac:dyDescent="0.25">
      <c r="A922" s="5" t="s">
        <v>48</v>
      </c>
      <c r="B922" s="26">
        <v>43931</v>
      </c>
      <c r="C922" s="4">
        <v>0</v>
      </c>
      <c r="D922" s="29">
        <v>0</v>
      </c>
      <c r="F922" s="79">
        <f t="shared" si="35"/>
        <v>0</v>
      </c>
    </row>
    <row r="923" spans="1:6" x14ac:dyDescent="0.25">
      <c r="A923" s="5" t="s">
        <v>39</v>
      </c>
      <c r="B923" s="26">
        <v>43931</v>
      </c>
      <c r="C923" s="4">
        <v>0</v>
      </c>
      <c r="D923" s="29">
        <v>5</v>
      </c>
      <c r="F923" s="79">
        <f t="shared" si="35"/>
        <v>0</v>
      </c>
    </row>
    <row r="924" spans="1:6" x14ac:dyDescent="0.25">
      <c r="A924" s="5" t="s">
        <v>40</v>
      </c>
      <c r="B924" s="26">
        <v>43931</v>
      </c>
      <c r="C924" s="4">
        <v>1</v>
      </c>
      <c r="D924" s="29">
        <v>5</v>
      </c>
      <c r="F924" s="79">
        <f t="shared" si="35"/>
        <v>0</v>
      </c>
    </row>
    <row r="925" spans="1:6" x14ac:dyDescent="0.25">
      <c r="A925" s="5" t="s">
        <v>28</v>
      </c>
      <c r="B925" s="26">
        <v>43931</v>
      </c>
      <c r="C925" s="4">
        <v>0</v>
      </c>
      <c r="D925" s="29">
        <v>14</v>
      </c>
      <c r="F925" s="79">
        <f t="shared" si="35"/>
        <v>1</v>
      </c>
    </row>
    <row r="926" spans="1:6" x14ac:dyDescent="0.25">
      <c r="A926" s="5" t="s">
        <v>24</v>
      </c>
      <c r="B926" s="26">
        <v>43931</v>
      </c>
      <c r="C926" s="4">
        <v>9</v>
      </c>
      <c r="D926" s="29">
        <v>49</v>
      </c>
      <c r="F926" s="79">
        <f t="shared" si="35"/>
        <v>4</v>
      </c>
    </row>
    <row r="927" spans="1:6" x14ac:dyDescent="0.25">
      <c r="A927" s="5" t="s">
        <v>30</v>
      </c>
      <c r="B927" s="26">
        <v>43931</v>
      </c>
      <c r="C927" s="4">
        <v>0</v>
      </c>
      <c r="D927" s="29">
        <v>3</v>
      </c>
      <c r="F927" s="79">
        <f t="shared" si="35"/>
        <v>0</v>
      </c>
    </row>
    <row r="928" spans="1:6" x14ac:dyDescent="0.25">
      <c r="A928" s="5" t="s">
        <v>26</v>
      </c>
      <c r="B928" s="26">
        <v>43931</v>
      </c>
      <c r="C928" s="4">
        <v>7</v>
      </c>
      <c r="D928" s="29">
        <v>84</v>
      </c>
      <c r="F928" s="79">
        <f t="shared" si="35"/>
        <v>3</v>
      </c>
    </row>
    <row r="929" spans="1:6" x14ac:dyDescent="0.25">
      <c r="A929" s="5" t="s">
        <v>25</v>
      </c>
      <c r="B929" s="26">
        <v>43931</v>
      </c>
      <c r="C929" s="4">
        <v>7</v>
      </c>
      <c r="D929" s="29">
        <v>42</v>
      </c>
      <c r="E929" s="4">
        <v>1</v>
      </c>
      <c r="F929" s="79">
        <f t="shared" si="35"/>
        <v>3</v>
      </c>
    </row>
    <row r="930" spans="1:6" x14ac:dyDescent="0.25">
      <c r="A930" s="5" t="s">
        <v>41</v>
      </c>
      <c r="B930" s="26">
        <v>43931</v>
      </c>
      <c r="C930" s="4">
        <v>0</v>
      </c>
      <c r="D930" s="29">
        <v>3</v>
      </c>
      <c r="F930" s="79">
        <f t="shared" si="35"/>
        <v>0</v>
      </c>
    </row>
    <row r="931" spans="1:6" x14ac:dyDescent="0.25">
      <c r="A931" s="5" t="s">
        <v>42</v>
      </c>
      <c r="B931" s="26">
        <v>43931</v>
      </c>
      <c r="C931" s="4">
        <v>0</v>
      </c>
      <c r="D931" s="29">
        <v>1</v>
      </c>
      <c r="F931" s="79">
        <f t="shared" si="35"/>
        <v>0</v>
      </c>
    </row>
    <row r="932" spans="1:6" x14ac:dyDescent="0.25">
      <c r="A932" s="5" t="s">
        <v>43</v>
      </c>
      <c r="B932" s="26">
        <v>43931</v>
      </c>
      <c r="C932" s="4">
        <v>0</v>
      </c>
      <c r="D932" s="29">
        <v>11</v>
      </c>
      <c r="F932" s="79">
        <f t="shared" si="35"/>
        <v>0</v>
      </c>
    </row>
    <row r="933" spans="1:6" x14ac:dyDescent="0.25">
      <c r="A933" s="5" t="s">
        <v>44</v>
      </c>
      <c r="B933" s="26">
        <v>43931</v>
      </c>
      <c r="C933" s="4">
        <v>6</v>
      </c>
      <c r="D933" s="29">
        <v>37</v>
      </c>
      <c r="F933" s="79">
        <f t="shared" si="35"/>
        <v>0</v>
      </c>
    </row>
    <row r="934" spans="1:6" x14ac:dyDescent="0.25">
      <c r="A934" s="5" t="s">
        <v>29</v>
      </c>
      <c r="B934" s="26">
        <v>43931</v>
      </c>
      <c r="C934" s="4">
        <v>1</v>
      </c>
      <c r="D934" s="29">
        <v>197</v>
      </c>
      <c r="F934" s="79">
        <f>E934+F910</f>
        <v>2</v>
      </c>
    </row>
    <row r="935" spans="1:6" x14ac:dyDescent="0.25">
      <c r="A935" s="5" t="s">
        <v>45</v>
      </c>
      <c r="B935" s="26">
        <v>43931</v>
      </c>
      <c r="C935" s="4">
        <v>0</v>
      </c>
      <c r="D935" s="29">
        <v>9</v>
      </c>
      <c r="F935" s="79">
        <f t="shared" si="35"/>
        <v>0</v>
      </c>
    </row>
    <row r="936" spans="1:6" x14ac:dyDescent="0.25">
      <c r="A936" s="5" t="s">
        <v>46</v>
      </c>
      <c r="B936" s="26">
        <v>43931</v>
      </c>
      <c r="C936" s="4">
        <v>2</v>
      </c>
      <c r="D936" s="29">
        <v>83</v>
      </c>
      <c r="F936" s="79">
        <f t="shared" si="35"/>
        <v>0</v>
      </c>
    </row>
    <row r="937" spans="1:6" x14ac:dyDescent="0.25">
      <c r="A937" s="5" t="s">
        <v>47</v>
      </c>
      <c r="B937" s="26">
        <v>43931</v>
      </c>
      <c r="C937" s="4">
        <v>0</v>
      </c>
      <c r="D937" s="29">
        <v>29</v>
      </c>
      <c r="F937" s="79">
        <f t="shared" si="35"/>
        <v>2</v>
      </c>
    </row>
    <row r="938" spans="1:6" x14ac:dyDescent="0.25">
      <c r="A938" s="61" t="s">
        <v>22</v>
      </c>
      <c r="B938" s="26">
        <v>43932</v>
      </c>
      <c r="C938" s="4">
        <v>37</v>
      </c>
      <c r="D938" s="29">
        <v>544</v>
      </c>
      <c r="E938" s="4">
        <v>4</v>
      </c>
      <c r="F938" s="79">
        <f>E938+F914</f>
        <v>35</v>
      </c>
    </row>
    <row r="939" spans="1:6" x14ac:dyDescent="0.25">
      <c r="A939" s="5" t="s">
        <v>35</v>
      </c>
      <c r="B939" s="26">
        <v>43932</v>
      </c>
      <c r="C939" s="4">
        <v>0</v>
      </c>
      <c r="D939" s="29">
        <v>0</v>
      </c>
      <c r="F939" s="79">
        <f t="shared" ref="F939:F961" si="36">E939+F915</f>
        <v>0</v>
      </c>
    </row>
    <row r="940" spans="1:6" x14ac:dyDescent="0.25">
      <c r="A940" s="5" t="s">
        <v>21</v>
      </c>
      <c r="B940" s="26">
        <v>43932</v>
      </c>
      <c r="C940" s="4">
        <v>0</v>
      </c>
      <c r="D940" s="29">
        <v>149</v>
      </c>
      <c r="F940" s="79">
        <f t="shared" si="36"/>
        <v>7</v>
      </c>
    </row>
    <row r="941" spans="1:6" x14ac:dyDescent="0.25">
      <c r="A941" s="5" t="s">
        <v>36</v>
      </c>
      <c r="B941" s="26">
        <v>43932</v>
      </c>
      <c r="C941" s="4">
        <v>0</v>
      </c>
      <c r="D941" s="29">
        <v>0</v>
      </c>
      <c r="F941" s="79">
        <f t="shared" si="36"/>
        <v>1</v>
      </c>
    </row>
    <row r="942" spans="1:6" x14ac:dyDescent="0.25">
      <c r="A942" s="5" t="s">
        <v>20</v>
      </c>
      <c r="B942" s="26">
        <v>43932</v>
      </c>
      <c r="C942" s="4">
        <v>46</v>
      </c>
      <c r="D942" s="29">
        <v>578</v>
      </c>
      <c r="E942" s="4">
        <v>3</v>
      </c>
      <c r="F942" s="79">
        <f t="shared" si="36"/>
        <v>24</v>
      </c>
    </row>
    <row r="943" spans="1:6" x14ac:dyDescent="0.25">
      <c r="A943" s="5" t="s">
        <v>27</v>
      </c>
      <c r="B943" s="26">
        <v>43932</v>
      </c>
      <c r="C943" s="4">
        <v>32</v>
      </c>
      <c r="D943" s="29">
        <v>201</v>
      </c>
      <c r="F943" s="79">
        <f t="shared" si="36"/>
        <v>2</v>
      </c>
    </row>
    <row r="944" spans="1:6" x14ac:dyDescent="0.25">
      <c r="A944" s="5" t="s">
        <v>37</v>
      </c>
      <c r="B944" s="26">
        <v>43932</v>
      </c>
      <c r="C944" s="4">
        <v>0</v>
      </c>
      <c r="D944" s="29">
        <v>24</v>
      </c>
      <c r="F944" s="79">
        <f t="shared" si="36"/>
        <v>0</v>
      </c>
    </row>
    <row r="945" spans="1:6" x14ac:dyDescent="0.25">
      <c r="A945" s="5" t="s">
        <v>38</v>
      </c>
      <c r="B945" s="26">
        <v>43932</v>
      </c>
      <c r="C945" s="4">
        <v>0</v>
      </c>
      <c r="D945" s="29">
        <v>22</v>
      </c>
      <c r="F945" s="79">
        <f t="shared" si="36"/>
        <v>0</v>
      </c>
    </row>
    <row r="946" spans="1:6" x14ac:dyDescent="0.25">
      <c r="A946" s="5" t="s">
        <v>48</v>
      </c>
      <c r="B946" s="26">
        <v>43932</v>
      </c>
      <c r="C946" s="4">
        <v>0</v>
      </c>
      <c r="D946" s="29">
        <v>0</v>
      </c>
      <c r="F946" s="79">
        <f t="shared" si="36"/>
        <v>0</v>
      </c>
    </row>
    <row r="947" spans="1:6" x14ac:dyDescent="0.25">
      <c r="A947" s="5" t="s">
        <v>39</v>
      </c>
      <c r="B947" s="26">
        <v>43932</v>
      </c>
      <c r="C947" s="4">
        <v>0</v>
      </c>
      <c r="D947" s="29">
        <v>5</v>
      </c>
      <c r="F947" s="79">
        <f t="shared" si="36"/>
        <v>0</v>
      </c>
    </row>
    <row r="948" spans="1:6" x14ac:dyDescent="0.25">
      <c r="A948" s="5" t="s">
        <v>40</v>
      </c>
      <c r="B948" s="26">
        <v>43932</v>
      </c>
      <c r="C948" s="4">
        <v>0</v>
      </c>
      <c r="D948" s="29">
        <v>5</v>
      </c>
      <c r="F948" s="79">
        <f t="shared" si="36"/>
        <v>0</v>
      </c>
    </row>
    <row r="949" spans="1:6" x14ac:dyDescent="0.25">
      <c r="A949" s="5" t="s">
        <v>28</v>
      </c>
      <c r="B949" s="26">
        <v>43932</v>
      </c>
      <c r="C949" s="4">
        <v>4</v>
      </c>
      <c r="D949" s="29">
        <v>18</v>
      </c>
      <c r="F949" s="79">
        <f t="shared" si="36"/>
        <v>1</v>
      </c>
    </row>
    <row r="950" spans="1:6" x14ac:dyDescent="0.25">
      <c r="A950" s="5" t="s">
        <v>24</v>
      </c>
      <c r="B950" s="26">
        <v>43932</v>
      </c>
      <c r="C950" s="4">
        <v>5</v>
      </c>
      <c r="D950" s="29">
        <v>54</v>
      </c>
      <c r="F950" s="79">
        <f t="shared" si="36"/>
        <v>4</v>
      </c>
    </row>
    <row r="951" spans="1:6" x14ac:dyDescent="0.25">
      <c r="A951" s="5" t="s">
        <v>30</v>
      </c>
      <c r="B951" s="26">
        <v>43932</v>
      </c>
      <c r="C951" s="4">
        <v>0</v>
      </c>
      <c r="D951" s="29">
        <v>3</v>
      </c>
      <c r="F951" s="79">
        <f t="shared" si="36"/>
        <v>0</v>
      </c>
    </row>
    <row r="952" spans="1:6" x14ac:dyDescent="0.25">
      <c r="A952" s="5" t="s">
        <v>26</v>
      </c>
      <c r="B952" s="26">
        <v>43932</v>
      </c>
      <c r="C952" s="4">
        <v>1</v>
      </c>
      <c r="D952" s="29">
        <v>85</v>
      </c>
      <c r="F952" s="79">
        <f t="shared" si="36"/>
        <v>3</v>
      </c>
    </row>
    <row r="953" spans="1:6" x14ac:dyDescent="0.25">
      <c r="A953" s="5" t="s">
        <v>25</v>
      </c>
      <c r="B953" s="26">
        <v>43932</v>
      </c>
      <c r="C953" s="4">
        <v>23</v>
      </c>
      <c r="D953" s="29">
        <v>65</v>
      </c>
      <c r="F953" s="79">
        <f t="shared" si="36"/>
        <v>3</v>
      </c>
    </row>
    <row r="954" spans="1:6" x14ac:dyDescent="0.25">
      <c r="A954" s="5" t="s">
        <v>41</v>
      </c>
      <c r="B954" s="26">
        <v>43932</v>
      </c>
      <c r="C954" s="4">
        <v>0</v>
      </c>
      <c r="D954" s="29">
        <v>3</v>
      </c>
      <c r="F954" s="79">
        <f t="shared" si="36"/>
        <v>0</v>
      </c>
    </row>
    <row r="955" spans="1:6" x14ac:dyDescent="0.25">
      <c r="A955" s="5" t="s">
        <v>42</v>
      </c>
      <c r="B955" s="26">
        <v>43932</v>
      </c>
      <c r="C955" s="4">
        <v>1</v>
      </c>
      <c r="D955" s="29">
        <v>2</v>
      </c>
      <c r="F955" s="79">
        <f t="shared" si="36"/>
        <v>0</v>
      </c>
    </row>
    <row r="956" spans="1:6" x14ac:dyDescent="0.25">
      <c r="A956" s="5" t="s">
        <v>43</v>
      </c>
      <c r="B956" s="26">
        <v>43932</v>
      </c>
      <c r="C956" s="4">
        <v>0</v>
      </c>
      <c r="D956" s="29">
        <v>11</v>
      </c>
      <c r="F956" s="79">
        <f t="shared" si="36"/>
        <v>0</v>
      </c>
    </row>
    <row r="957" spans="1:6" x14ac:dyDescent="0.25">
      <c r="A957" s="5" t="s">
        <v>44</v>
      </c>
      <c r="B957" s="26">
        <v>43932</v>
      </c>
      <c r="C957" s="4">
        <v>3</v>
      </c>
      <c r="D957" s="29">
        <v>40</v>
      </c>
      <c r="F957" s="79">
        <f t="shared" si="36"/>
        <v>0</v>
      </c>
    </row>
    <row r="958" spans="1:6" x14ac:dyDescent="0.25">
      <c r="A958" s="5" t="s">
        <v>29</v>
      </c>
      <c r="B958" s="26">
        <v>43932</v>
      </c>
      <c r="C958" s="4">
        <v>3</v>
      </c>
      <c r="D958" s="29">
        <v>200</v>
      </c>
      <c r="F958" s="79">
        <f>E958+F934</f>
        <v>2</v>
      </c>
    </row>
    <row r="959" spans="1:6" x14ac:dyDescent="0.25">
      <c r="A959" s="5" t="s">
        <v>45</v>
      </c>
      <c r="B959" s="26">
        <v>43932</v>
      </c>
      <c r="C959" s="4">
        <v>3</v>
      </c>
      <c r="D959" s="29">
        <v>12</v>
      </c>
      <c r="F959" s="79">
        <f t="shared" si="36"/>
        <v>0</v>
      </c>
    </row>
    <row r="960" spans="1:6" x14ac:dyDescent="0.25">
      <c r="A960" s="5" t="s">
        <v>46</v>
      </c>
      <c r="B960" s="26">
        <v>43932</v>
      </c>
      <c r="C960" s="4">
        <v>8</v>
      </c>
      <c r="D960" s="29">
        <v>91</v>
      </c>
      <c r="F960" s="79">
        <f t="shared" si="36"/>
        <v>0</v>
      </c>
    </row>
    <row r="961" spans="1:6" x14ac:dyDescent="0.25">
      <c r="A961" s="5" t="s">
        <v>47</v>
      </c>
      <c r="B961" s="26">
        <v>43932</v>
      </c>
      <c r="C961" s="4">
        <v>1</v>
      </c>
      <c r="D961" s="29">
        <v>30</v>
      </c>
      <c r="F961" s="79">
        <f t="shared" si="36"/>
        <v>2</v>
      </c>
    </row>
    <row r="962" spans="1:6" x14ac:dyDescent="0.25">
      <c r="A962" s="61" t="s">
        <v>22</v>
      </c>
      <c r="B962" s="26">
        <v>43933</v>
      </c>
      <c r="C962" s="4">
        <v>28</v>
      </c>
      <c r="D962" s="29">
        <v>572</v>
      </c>
      <c r="E962" s="4">
        <v>4</v>
      </c>
      <c r="F962" s="79">
        <f>E962+F938</f>
        <v>39</v>
      </c>
    </row>
    <row r="963" spans="1:6" x14ac:dyDescent="0.25">
      <c r="A963" s="5" t="s">
        <v>35</v>
      </c>
      <c r="B963" s="26">
        <v>43933</v>
      </c>
      <c r="C963" s="4">
        <v>0</v>
      </c>
      <c r="D963" s="29">
        <v>0</v>
      </c>
      <c r="F963" s="79">
        <f t="shared" ref="F963:F985" si="37">E963+F939</f>
        <v>0</v>
      </c>
    </row>
    <row r="964" spans="1:6" x14ac:dyDescent="0.25">
      <c r="A964" s="5" t="s">
        <v>21</v>
      </c>
      <c r="B964" s="26">
        <v>43933</v>
      </c>
      <c r="C964" s="4">
        <v>1</v>
      </c>
      <c r="D964" s="29">
        <v>150</v>
      </c>
      <c r="F964" s="79">
        <f t="shared" si="37"/>
        <v>7</v>
      </c>
    </row>
    <row r="965" spans="1:6" x14ac:dyDescent="0.25">
      <c r="A965" s="5" t="s">
        <v>36</v>
      </c>
      <c r="B965" s="26">
        <v>43933</v>
      </c>
      <c r="C965" s="4">
        <v>0</v>
      </c>
      <c r="D965" s="29">
        <v>0</v>
      </c>
      <c r="F965" s="79">
        <f t="shared" si="37"/>
        <v>1</v>
      </c>
    </row>
    <row r="966" spans="1:6" x14ac:dyDescent="0.25">
      <c r="A966" s="5" t="s">
        <v>20</v>
      </c>
      <c r="B966" s="26">
        <v>43933</v>
      </c>
      <c r="C966" s="4">
        <v>8</v>
      </c>
      <c r="D966" s="29">
        <v>586</v>
      </c>
      <c r="E966" s="4">
        <v>1</v>
      </c>
      <c r="F966" s="79">
        <f t="shared" si="37"/>
        <v>25</v>
      </c>
    </row>
    <row r="967" spans="1:6" x14ac:dyDescent="0.25">
      <c r="A967" s="5" t="s">
        <v>27</v>
      </c>
      <c r="B967" s="26">
        <v>43933</v>
      </c>
      <c r="C967" s="4">
        <v>5</v>
      </c>
      <c r="D967" s="29">
        <v>206</v>
      </c>
      <c r="E967" s="4">
        <v>1</v>
      </c>
      <c r="F967" s="79">
        <f t="shared" si="37"/>
        <v>3</v>
      </c>
    </row>
    <row r="968" spans="1:6" x14ac:dyDescent="0.25">
      <c r="A968" s="5" t="s">
        <v>37</v>
      </c>
      <c r="B968" s="26">
        <v>43933</v>
      </c>
      <c r="C968" s="4">
        <v>0</v>
      </c>
      <c r="D968" s="29">
        <v>24</v>
      </c>
      <c r="F968" s="79">
        <f t="shared" si="37"/>
        <v>0</v>
      </c>
    </row>
    <row r="969" spans="1:6" x14ac:dyDescent="0.25">
      <c r="A969" s="5" t="s">
        <v>38</v>
      </c>
      <c r="B969" s="26">
        <v>43933</v>
      </c>
      <c r="C969" s="4">
        <v>-1</v>
      </c>
      <c r="D969" s="29">
        <v>21</v>
      </c>
      <c r="F969" s="79">
        <f t="shared" si="37"/>
        <v>0</v>
      </c>
    </row>
    <row r="970" spans="1:6" x14ac:dyDescent="0.25">
      <c r="A970" s="5" t="s">
        <v>48</v>
      </c>
      <c r="B970" s="26">
        <v>43933</v>
      </c>
      <c r="C970" s="4">
        <v>0</v>
      </c>
      <c r="D970" s="29">
        <v>0</v>
      </c>
      <c r="F970" s="79">
        <f t="shared" si="37"/>
        <v>0</v>
      </c>
    </row>
    <row r="971" spans="1:6" x14ac:dyDescent="0.25">
      <c r="A971" s="5" t="s">
        <v>39</v>
      </c>
      <c r="B971" s="26">
        <v>43933</v>
      </c>
      <c r="C971" s="4">
        <v>0</v>
      </c>
      <c r="D971" s="29">
        <v>5</v>
      </c>
      <c r="F971" s="79">
        <f t="shared" si="37"/>
        <v>0</v>
      </c>
    </row>
    <row r="972" spans="1:6" x14ac:dyDescent="0.25">
      <c r="A972" s="5" t="s">
        <v>40</v>
      </c>
      <c r="B972" s="26">
        <v>43933</v>
      </c>
      <c r="C972" s="4">
        <v>0</v>
      </c>
      <c r="D972" s="29">
        <v>5</v>
      </c>
      <c r="F972" s="79">
        <f t="shared" si="37"/>
        <v>0</v>
      </c>
    </row>
    <row r="973" spans="1:6" x14ac:dyDescent="0.25">
      <c r="A973" s="5" t="s">
        <v>28</v>
      </c>
      <c r="B973" s="26">
        <v>43933</v>
      </c>
      <c r="C973" s="4">
        <v>1</v>
      </c>
      <c r="D973" s="29">
        <v>19</v>
      </c>
      <c r="F973" s="79">
        <f t="shared" si="37"/>
        <v>1</v>
      </c>
    </row>
    <row r="974" spans="1:6" x14ac:dyDescent="0.25">
      <c r="A974" s="5" t="s">
        <v>24</v>
      </c>
      <c r="B974" s="26">
        <v>43933</v>
      </c>
      <c r="C974" s="4">
        <v>3</v>
      </c>
      <c r="D974" s="29">
        <v>57</v>
      </c>
      <c r="F974" s="79">
        <f t="shared" si="37"/>
        <v>4</v>
      </c>
    </row>
    <row r="975" spans="1:6" x14ac:dyDescent="0.25">
      <c r="A975" s="5" t="s">
        <v>30</v>
      </c>
      <c r="B975" s="26">
        <v>43933</v>
      </c>
      <c r="C975" s="4">
        <v>0</v>
      </c>
      <c r="D975" s="29">
        <v>3</v>
      </c>
      <c r="F975" s="79">
        <f t="shared" si="37"/>
        <v>0</v>
      </c>
    </row>
    <row r="976" spans="1:6" x14ac:dyDescent="0.25">
      <c r="A976" s="5" t="s">
        <v>26</v>
      </c>
      <c r="B976" s="26">
        <v>43933</v>
      </c>
      <c r="C976" s="4">
        <v>1</v>
      </c>
      <c r="D976" s="29">
        <v>86</v>
      </c>
      <c r="F976" s="79">
        <f t="shared" si="37"/>
        <v>3</v>
      </c>
    </row>
    <row r="977" spans="1:6" x14ac:dyDescent="0.25">
      <c r="A977" s="5" t="s">
        <v>25</v>
      </c>
      <c r="B977" s="26">
        <v>43933</v>
      </c>
      <c r="C977" s="4">
        <v>13</v>
      </c>
      <c r="D977" s="29">
        <v>78</v>
      </c>
      <c r="F977" s="79">
        <f t="shared" si="37"/>
        <v>3</v>
      </c>
    </row>
    <row r="978" spans="1:6" x14ac:dyDescent="0.25">
      <c r="A978" s="5" t="s">
        <v>41</v>
      </c>
      <c r="B978" s="26">
        <v>43933</v>
      </c>
      <c r="C978" s="4">
        <v>0</v>
      </c>
      <c r="D978" s="29">
        <v>3</v>
      </c>
      <c r="F978" s="79">
        <f t="shared" si="37"/>
        <v>0</v>
      </c>
    </row>
    <row r="979" spans="1:6" x14ac:dyDescent="0.25">
      <c r="A979" s="5" t="s">
        <v>42</v>
      </c>
      <c r="B979" s="26">
        <v>43933</v>
      </c>
      <c r="C979" s="4">
        <v>0</v>
      </c>
      <c r="D979" s="29">
        <v>2</v>
      </c>
      <c r="F979" s="79">
        <f t="shared" si="37"/>
        <v>0</v>
      </c>
    </row>
    <row r="980" spans="1:6" x14ac:dyDescent="0.25">
      <c r="A980" s="5" t="s">
        <v>43</v>
      </c>
      <c r="B980" s="26">
        <v>43933</v>
      </c>
      <c r="C980" s="4">
        <v>0</v>
      </c>
      <c r="D980" s="29">
        <v>11</v>
      </c>
      <c r="F980" s="79">
        <f t="shared" si="37"/>
        <v>0</v>
      </c>
    </row>
    <row r="981" spans="1:6" x14ac:dyDescent="0.25">
      <c r="A981" s="5" t="s">
        <v>44</v>
      </c>
      <c r="B981" s="26">
        <v>43933</v>
      </c>
      <c r="C981" s="4">
        <v>0</v>
      </c>
      <c r="D981" s="29">
        <v>40</v>
      </c>
      <c r="F981" s="79">
        <f t="shared" si="37"/>
        <v>0</v>
      </c>
    </row>
    <row r="982" spans="1:6" x14ac:dyDescent="0.25">
      <c r="A982" s="5" t="s">
        <v>29</v>
      </c>
      <c r="B982" s="26">
        <v>43933</v>
      </c>
      <c r="C982" s="4">
        <v>3</v>
      </c>
      <c r="D982" s="29">
        <v>203</v>
      </c>
      <c r="F982" s="79">
        <f>E982+F958</f>
        <v>2</v>
      </c>
    </row>
    <row r="983" spans="1:6" x14ac:dyDescent="0.25">
      <c r="A983" s="5" t="s">
        <v>45</v>
      </c>
      <c r="B983" s="26">
        <v>43933</v>
      </c>
      <c r="C983" s="4">
        <v>0</v>
      </c>
      <c r="D983" s="29">
        <v>12</v>
      </c>
      <c r="F983" s="79">
        <f t="shared" si="37"/>
        <v>0</v>
      </c>
    </row>
    <row r="984" spans="1:6" x14ac:dyDescent="0.25">
      <c r="A984" s="5" t="s">
        <v>46</v>
      </c>
      <c r="B984" s="26">
        <v>43933</v>
      </c>
      <c r="C984" s="4">
        <v>4</v>
      </c>
      <c r="D984" s="29">
        <v>95</v>
      </c>
      <c r="F984" s="79">
        <f t="shared" si="37"/>
        <v>0</v>
      </c>
    </row>
    <row r="985" spans="1:6" x14ac:dyDescent="0.25">
      <c r="A985" s="5" t="s">
        <v>47</v>
      </c>
      <c r="B985" s="26">
        <v>43933</v>
      </c>
      <c r="C985" s="4">
        <v>0</v>
      </c>
      <c r="D985" s="29">
        <v>30</v>
      </c>
      <c r="F985" s="79">
        <f t="shared" si="37"/>
        <v>2</v>
      </c>
    </row>
    <row r="986" spans="1:6" x14ac:dyDescent="0.25">
      <c r="A986" s="61" t="s">
        <v>22</v>
      </c>
      <c r="B986" s="26">
        <v>43934</v>
      </c>
      <c r="C986" s="4">
        <v>29</v>
      </c>
      <c r="D986" s="29">
        <v>601</v>
      </c>
      <c r="E986" s="4">
        <v>1</v>
      </c>
      <c r="F986" s="79">
        <f>E986+F962</f>
        <v>40</v>
      </c>
    </row>
    <row r="987" spans="1:6" x14ac:dyDescent="0.25">
      <c r="A987" s="5" t="s">
        <v>35</v>
      </c>
      <c r="B987" s="26">
        <v>43934</v>
      </c>
      <c r="C987" s="4">
        <v>0</v>
      </c>
      <c r="D987" s="29">
        <v>0</v>
      </c>
      <c r="F987" s="79">
        <f t="shared" ref="F987:F1009" si="38">E987+F963</f>
        <v>0</v>
      </c>
    </row>
    <row r="988" spans="1:6" x14ac:dyDescent="0.25">
      <c r="A988" s="5" t="s">
        <v>21</v>
      </c>
      <c r="B988" s="26">
        <v>43934</v>
      </c>
      <c r="C988" s="4">
        <v>3</v>
      </c>
      <c r="D988" s="29">
        <v>153</v>
      </c>
      <c r="F988" s="79">
        <f t="shared" si="38"/>
        <v>7</v>
      </c>
    </row>
    <row r="989" spans="1:6" x14ac:dyDescent="0.25">
      <c r="A989" s="5" t="s">
        <v>36</v>
      </c>
      <c r="B989" s="26">
        <v>43934</v>
      </c>
      <c r="C989" s="4">
        <v>0</v>
      </c>
      <c r="D989" s="29">
        <v>0</v>
      </c>
      <c r="F989" s="79">
        <f t="shared" si="38"/>
        <v>1</v>
      </c>
    </row>
    <row r="990" spans="1:6" x14ac:dyDescent="0.25">
      <c r="A990" s="5" t="s">
        <v>20</v>
      </c>
      <c r="B990" s="26">
        <v>43934</v>
      </c>
      <c r="C990" s="4">
        <v>10</v>
      </c>
      <c r="D990" s="29">
        <v>596</v>
      </c>
      <c r="E990" s="4">
        <v>1</v>
      </c>
      <c r="F990" s="79">
        <f t="shared" si="38"/>
        <v>26</v>
      </c>
    </row>
    <row r="991" spans="1:6" x14ac:dyDescent="0.25">
      <c r="A991" s="5" t="s">
        <v>27</v>
      </c>
      <c r="B991" s="26">
        <v>43934</v>
      </c>
      <c r="C991" s="4">
        <v>4</v>
      </c>
      <c r="D991" s="29">
        <v>210</v>
      </c>
      <c r="E991" s="4">
        <v>1</v>
      </c>
      <c r="F991" s="79">
        <f t="shared" si="38"/>
        <v>4</v>
      </c>
    </row>
    <row r="992" spans="1:6" x14ac:dyDescent="0.25">
      <c r="A992" s="5" t="s">
        <v>37</v>
      </c>
      <c r="B992" s="26">
        <v>43934</v>
      </c>
      <c r="C992" s="4">
        <v>7</v>
      </c>
      <c r="D992" s="29">
        <v>31</v>
      </c>
      <c r="F992" s="79">
        <f t="shared" si="38"/>
        <v>0</v>
      </c>
    </row>
    <row r="993" spans="1:6" x14ac:dyDescent="0.25">
      <c r="A993" s="5" t="s">
        <v>38</v>
      </c>
      <c r="B993" s="26">
        <v>43934</v>
      </c>
      <c r="C993" s="4">
        <v>0</v>
      </c>
      <c r="D993" s="29">
        <v>21</v>
      </c>
      <c r="F993" s="79">
        <f t="shared" si="38"/>
        <v>0</v>
      </c>
    </row>
    <row r="994" spans="1:6" x14ac:dyDescent="0.25">
      <c r="A994" s="5" t="s">
        <v>48</v>
      </c>
      <c r="B994" s="26">
        <v>43934</v>
      </c>
      <c r="C994" s="4">
        <v>0</v>
      </c>
      <c r="D994" s="29">
        <v>0</v>
      </c>
      <c r="F994" s="79">
        <f t="shared" si="38"/>
        <v>0</v>
      </c>
    </row>
    <row r="995" spans="1:6" x14ac:dyDescent="0.25">
      <c r="A995" s="5" t="s">
        <v>39</v>
      </c>
      <c r="B995" s="26">
        <v>43934</v>
      </c>
      <c r="C995" s="4">
        <v>0</v>
      </c>
      <c r="D995" s="29">
        <v>5</v>
      </c>
      <c r="F995" s="79">
        <f t="shared" si="38"/>
        <v>0</v>
      </c>
    </row>
    <row r="996" spans="1:6" x14ac:dyDescent="0.25">
      <c r="A996" s="5" t="s">
        <v>40</v>
      </c>
      <c r="B996" s="26">
        <v>43934</v>
      </c>
      <c r="C996" s="4">
        <v>0</v>
      </c>
      <c r="D996" s="29">
        <v>5</v>
      </c>
      <c r="F996" s="79">
        <f t="shared" si="38"/>
        <v>0</v>
      </c>
    </row>
    <row r="997" spans="1:6" x14ac:dyDescent="0.25">
      <c r="A997" s="5" t="s">
        <v>28</v>
      </c>
      <c r="B997" s="26">
        <v>43934</v>
      </c>
      <c r="C997" s="4">
        <v>3</v>
      </c>
      <c r="D997" s="29">
        <v>22</v>
      </c>
      <c r="F997" s="79">
        <f t="shared" si="38"/>
        <v>1</v>
      </c>
    </row>
    <row r="998" spans="1:6" x14ac:dyDescent="0.25">
      <c r="A998" s="5" t="s">
        <v>24</v>
      </c>
      <c r="B998" s="26">
        <v>43934</v>
      </c>
      <c r="C998" s="4">
        <v>2</v>
      </c>
      <c r="D998" s="29">
        <v>59</v>
      </c>
      <c r="F998" s="79">
        <f t="shared" si="38"/>
        <v>4</v>
      </c>
    </row>
    <row r="999" spans="1:6" x14ac:dyDescent="0.25">
      <c r="A999" s="5" t="s">
        <v>30</v>
      </c>
      <c r="B999" s="26">
        <v>43934</v>
      </c>
      <c r="C999" s="4">
        <v>0</v>
      </c>
      <c r="D999" s="29">
        <v>3</v>
      </c>
      <c r="F999" s="79">
        <f t="shared" si="38"/>
        <v>0</v>
      </c>
    </row>
    <row r="1000" spans="1:6" x14ac:dyDescent="0.25">
      <c r="A1000" s="5" t="s">
        <v>26</v>
      </c>
      <c r="B1000" s="26">
        <v>43934</v>
      </c>
      <c r="C1000" s="4">
        <v>2</v>
      </c>
      <c r="D1000" s="29">
        <v>88</v>
      </c>
      <c r="F1000" s="79">
        <f t="shared" si="38"/>
        <v>3</v>
      </c>
    </row>
    <row r="1001" spans="1:6" x14ac:dyDescent="0.25">
      <c r="A1001" s="5" t="s">
        <v>25</v>
      </c>
      <c r="B1001" s="26">
        <v>43934</v>
      </c>
      <c r="C1001" s="4">
        <v>3</v>
      </c>
      <c r="D1001" s="29">
        <v>81</v>
      </c>
      <c r="F1001" s="79">
        <f t="shared" si="38"/>
        <v>3</v>
      </c>
    </row>
    <row r="1002" spans="1:6" x14ac:dyDescent="0.25">
      <c r="A1002" s="5" t="s">
        <v>41</v>
      </c>
      <c r="B1002" s="26">
        <v>43934</v>
      </c>
      <c r="C1002" s="4">
        <v>0</v>
      </c>
      <c r="D1002" s="29">
        <v>3</v>
      </c>
      <c r="F1002" s="79">
        <f t="shared" si="38"/>
        <v>0</v>
      </c>
    </row>
    <row r="1003" spans="1:6" x14ac:dyDescent="0.25">
      <c r="A1003" s="5" t="s">
        <v>42</v>
      </c>
      <c r="B1003" s="26">
        <v>43934</v>
      </c>
      <c r="C1003" s="4">
        <v>0</v>
      </c>
      <c r="D1003" s="29">
        <v>2</v>
      </c>
      <c r="F1003" s="79">
        <f t="shared" si="38"/>
        <v>0</v>
      </c>
    </row>
    <row r="1004" spans="1:6" x14ac:dyDescent="0.25">
      <c r="A1004" s="5" t="s">
        <v>43</v>
      </c>
      <c r="B1004" s="26">
        <v>43934</v>
      </c>
      <c r="C1004" s="4">
        <v>0</v>
      </c>
      <c r="D1004" s="29">
        <v>11</v>
      </c>
      <c r="F1004" s="79">
        <f t="shared" si="38"/>
        <v>0</v>
      </c>
    </row>
    <row r="1005" spans="1:6" x14ac:dyDescent="0.25">
      <c r="A1005" s="5" t="s">
        <v>44</v>
      </c>
      <c r="B1005" s="26">
        <v>43934</v>
      </c>
      <c r="C1005" s="4">
        <v>0</v>
      </c>
      <c r="D1005" s="29">
        <v>40</v>
      </c>
      <c r="F1005" s="79">
        <f t="shared" si="38"/>
        <v>0</v>
      </c>
    </row>
    <row r="1006" spans="1:6" x14ac:dyDescent="0.25">
      <c r="A1006" s="5" t="s">
        <v>29</v>
      </c>
      <c r="B1006" s="26">
        <v>43934</v>
      </c>
      <c r="C1006" s="4">
        <v>2</v>
      </c>
      <c r="D1006" s="29">
        <v>205</v>
      </c>
      <c r="F1006" s="79">
        <f>E1006+F982</f>
        <v>2</v>
      </c>
    </row>
    <row r="1007" spans="1:6" x14ac:dyDescent="0.25">
      <c r="A1007" s="5" t="s">
        <v>45</v>
      </c>
      <c r="B1007" s="26">
        <v>43934</v>
      </c>
      <c r="C1007" s="4">
        <v>0</v>
      </c>
      <c r="D1007" s="29">
        <v>12</v>
      </c>
      <c r="F1007" s="79">
        <f t="shared" si="38"/>
        <v>0</v>
      </c>
    </row>
    <row r="1008" spans="1:6" x14ac:dyDescent="0.25">
      <c r="A1008" s="5" t="s">
        <v>46</v>
      </c>
      <c r="B1008" s="26">
        <v>43934</v>
      </c>
      <c r="C1008" s="4">
        <v>4</v>
      </c>
      <c r="D1008" s="29">
        <v>99</v>
      </c>
      <c r="F1008" s="79">
        <f t="shared" si="38"/>
        <v>0</v>
      </c>
    </row>
    <row r="1009" spans="1:6" x14ac:dyDescent="0.25">
      <c r="A1009" s="5" t="s">
        <v>47</v>
      </c>
      <c r="B1009" s="26">
        <v>43934</v>
      </c>
      <c r="C1009" s="4">
        <v>0</v>
      </c>
      <c r="D1009" s="29">
        <v>30</v>
      </c>
      <c r="F1009" s="79">
        <f t="shared" si="38"/>
        <v>2</v>
      </c>
    </row>
    <row r="1010" spans="1:6" x14ac:dyDescent="0.25">
      <c r="A1010" s="61" t="s">
        <v>22</v>
      </c>
      <c r="B1010" s="26">
        <v>43935</v>
      </c>
      <c r="C1010" s="4">
        <v>66</v>
      </c>
      <c r="D1010" s="29">
        <v>667</v>
      </c>
      <c r="E1010" s="4">
        <v>2</v>
      </c>
      <c r="F1010" s="79">
        <f>E1010+F986</f>
        <v>42</v>
      </c>
    </row>
    <row r="1011" spans="1:6" x14ac:dyDescent="0.25">
      <c r="A1011" s="5" t="s">
        <v>35</v>
      </c>
      <c r="B1011" s="26">
        <v>43935</v>
      </c>
      <c r="C1011" s="4">
        <v>0</v>
      </c>
      <c r="D1011" s="29">
        <v>0</v>
      </c>
      <c r="F1011" s="79">
        <f t="shared" ref="F1011:F1033" si="39">E1011+F987</f>
        <v>0</v>
      </c>
    </row>
    <row r="1012" spans="1:6" x14ac:dyDescent="0.25">
      <c r="A1012" s="5" t="s">
        <v>21</v>
      </c>
      <c r="B1012" s="26">
        <v>43935</v>
      </c>
      <c r="C1012" s="4">
        <v>31</v>
      </c>
      <c r="D1012" s="29">
        <v>184</v>
      </c>
      <c r="E1012" s="4">
        <v>1</v>
      </c>
      <c r="F1012" s="79">
        <f t="shared" si="39"/>
        <v>8</v>
      </c>
    </row>
    <row r="1013" spans="1:6" x14ac:dyDescent="0.25">
      <c r="A1013" s="5" t="s">
        <v>36</v>
      </c>
      <c r="B1013" s="26">
        <v>43935</v>
      </c>
      <c r="C1013" s="4">
        <v>0</v>
      </c>
      <c r="D1013" s="29">
        <v>0</v>
      </c>
      <c r="F1013" s="79">
        <f t="shared" si="39"/>
        <v>1</v>
      </c>
    </row>
    <row r="1014" spans="1:6" x14ac:dyDescent="0.25">
      <c r="A1014" s="5" t="s">
        <v>20</v>
      </c>
      <c r="B1014" s="26">
        <v>43935</v>
      </c>
      <c r="C1014" s="4">
        <v>22</v>
      </c>
      <c r="D1014" s="29">
        <v>618</v>
      </c>
      <c r="E1014" s="4">
        <v>2</v>
      </c>
      <c r="F1014" s="79">
        <f t="shared" si="39"/>
        <v>28</v>
      </c>
    </row>
    <row r="1015" spans="1:6" x14ac:dyDescent="0.25">
      <c r="A1015" s="5" t="s">
        <v>27</v>
      </c>
      <c r="B1015" s="26">
        <v>43935</v>
      </c>
      <c r="C1015" s="4">
        <v>12</v>
      </c>
      <c r="D1015" s="29">
        <v>222</v>
      </c>
      <c r="E1015" s="4">
        <v>1</v>
      </c>
      <c r="F1015" s="79">
        <f t="shared" si="39"/>
        <v>5</v>
      </c>
    </row>
    <row r="1016" spans="1:6" x14ac:dyDescent="0.25">
      <c r="A1016" s="5" t="s">
        <v>37</v>
      </c>
      <c r="B1016" s="26">
        <v>43935</v>
      </c>
      <c r="C1016" s="4">
        <v>1</v>
      </c>
      <c r="D1016" s="29">
        <v>32</v>
      </c>
      <c r="F1016" s="79">
        <f t="shared" si="39"/>
        <v>0</v>
      </c>
    </row>
    <row r="1017" spans="1:6" x14ac:dyDescent="0.25">
      <c r="A1017" s="5" t="s">
        <v>38</v>
      </c>
      <c r="B1017" s="26">
        <v>43935</v>
      </c>
      <c r="C1017" s="4">
        <v>0</v>
      </c>
      <c r="D1017" s="29">
        <v>21</v>
      </c>
      <c r="F1017" s="79">
        <f t="shared" si="39"/>
        <v>0</v>
      </c>
    </row>
    <row r="1018" spans="1:6" x14ac:dyDescent="0.25">
      <c r="A1018" s="5" t="s">
        <v>48</v>
      </c>
      <c r="B1018" s="26">
        <v>43935</v>
      </c>
      <c r="C1018" s="4">
        <v>0</v>
      </c>
      <c r="D1018" s="29">
        <v>0</v>
      </c>
      <c r="F1018" s="79">
        <f t="shared" si="39"/>
        <v>0</v>
      </c>
    </row>
    <row r="1019" spans="1:6" x14ac:dyDescent="0.25">
      <c r="A1019" s="5" t="s">
        <v>39</v>
      </c>
      <c r="B1019" s="26">
        <v>43935</v>
      </c>
      <c r="C1019" s="4">
        <v>0</v>
      </c>
      <c r="D1019" s="29">
        <v>5</v>
      </c>
      <c r="F1019" s="79">
        <f t="shared" si="39"/>
        <v>0</v>
      </c>
    </row>
    <row r="1020" spans="1:6" x14ac:dyDescent="0.25">
      <c r="A1020" s="5" t="s">
        <v>40</v>
      </c>
      <c r="B1020" s="26">
        <v>43935</v>
      </c>
      <c r="C1020" s="4">
        <v>0</v>
      </c>
      <c r="D1020" s="29">
        <v>5</v>
      </c>
      <c r="F1020" s="79">
        <f t="shared" si="39"/>
        <v>0</v>
      </c>
    </row>
    <row r="1021" spans="1:6" x14ac:dyDescent="0.25">
      <c r="A1021" s="5" t="s">
        <v>28</v>
      </c>
      <c r="B1021" s="26">
        <v>43935</v>
      </c>
      <c r="C1021" s="4">
        <v>6</v>
      </c>
      <c r="D1021" s="29">
        <v>28</v>
      </c>
      <c r="F1021" s="79">
        <f t="shared" si="39"/>
        <v>1</v>
      </c>
    </row>
    <row r="1022" spans="1:6" x14ac:dyDescent="0.25">
      <c r="A1022" s="5" t="s">
        <v>24</v>
      </c>
      <c r="B1022" s="26">
        <v>43935</v>
      </c>
      <c r="C1022" s="4">
        <v>3</v>
      </c>
      <c r="D1022" s="29">
        <v>62</v>
      </c>
      <c r="F1022" s="79">
        <f t="shared" si="39"/>
        <v>4</v>
      </c>
    </row>
    <row r="1023" spans="1:6" x14ac:dyDescent="0.25">
      <c r="A1023" s="5" t="s">
        <v>30</v>
      </c>
      <c r="B1023" s="26">
        <v>43935</v>
      </c>
      <c r="C1023" s="4">
        <v>0</v>
      </c>
      <c r="D1023" s="29">
        <v>3</v>
      </c>
      <c r="F1023" s="79">
        <f t="shared" si="39"/>
        <v>0</v>
      </c>
    </row>
    <row r="1024" spans="1:6" x14ac:dyDescent="0.25">
      <c r="A1024" s="5" t="s">
        <v>26</v>
      </c>
      <c r="B1024" s="26">
        <v>43935</v>
      </c>
      <c r="C1024" s="4">
        <v>2</v>
      </c>
      <c r="D1024" s="29">
        <v>90</v>
      </c>
      <c r="F1024" s="79">
        <f t="shared" si="39"/>
        <v>3</v>
      </c>
    </row>
    <row r="1025" spans="1:6" x14ac:dyDescent="0.25">
      <c r="A1025" s="5" t="s">
        <v>25</v>
      </c>
      <c r="B1025" s="26">
        <v>43935</v>
      </c>
      <c r="C1025" s="4">
        <v>13</v>
      </c>
      <c r="D1025" s="29">
        <v>94</v>
      </c>
      <c r="E1025" s="4">
        <v>1</v>
      </c>
      <c r="F1025" s="79">
        <f t="shared" si="39"/>
        <v>4</v>
      </c>
    </row>
    <row r="1026" spans="1:6" x14ac:dyDescent="0.25">
      <c r="A1026" s="5" t="s">
        <v>41</v>
      </c>
      <c r="B1026" s="26">
        <v>43935</v>
      </c>
      <c r="C1026" s="4">
        <v>0</v>
      </c>
      <c r="D1026" s="29">
        <v>3</v>
      </c>
      <c r="F1026" s="79">
        <f t="shared" si="39"/>
        <v>0</v>
      </c>
    </row>
    <row r="1027" spans="1:6" x14ac:dyDescent="0.25">
      <c r="A1027" s="5" t="s">
        <v>42</v>
      </c>
      <c r="B1027" s="26">
        <v>43935</v>
      </c>
      <c r="C1027" s="4">
        <v>0</v>
      </c>
      <c r="D1027" s="29">
        <v>2</v>
      </c>
      <c r="F1027" s="79">
        <f t="shared" si="39"/>
        <v>0</v>
      </c>
    </row>
    <row r="1028" spans="1:6" x14ac:dyDescent="0.25">
      <c r="A1028" s="5" t="s">
        <v>43</v>
      </c>
      <c r="B1028" s="26">
        <v>43935</v>
      </c>
      <c r="C1028" s="4">
        <v>0</v>
      </c>
      <c r="D1028" s="29">
        <v>11</v>
      </c>
      <c r="F1028" s="79">
        <f t="shared" si="39"/>
        <v>0</v>
      </c>
    </row>
    <row r="1029" spans="1:6" x14ac:dyDescent="0.25">
      <c r="A1029" s="5" t="s">
        <v>44</v>
      </c>
      <c r="B1029" s="26">
        <v>43935</v>
      </c>
      <c r="C1029" s="4">
        <v>0</v>
      </c>
      <c r="D1029" s="29">
        <v>40</v>
      </c>
      <c r="F1029" s="79">
        <f t="shared" si="39"/>
        <v>0</v>
      </c>
    </row>
    <row r="1030" spans="1:6" x14ac:dyDescent="0.25">
      <c r="A1030" s="5" t="s">
        <v>29</v>
      </c>
      <c r="B1030" s="26">
        <v>43935</v>
      </c>
      <c r="C1030" s="4">
        <v>2</v>
      </c>
      <c r="D1030" s="29">
        <v>207</v>
      </c>
      <c r="F1030" s="79">
        <f>E1030+F1006</f>
        <v>2</v>
      </c>
    </row>
    <row r="1031" spans="1:6" x14ac:dyDescent="0.25">
      <c r="A1031" s="5" t="s">
        <v>45</v>
      </c>
      <c r="B1031" s="26">
        <v>43935</v>
      </c>
      <c r="C1031" s="4">
        <v>0</v>
      </c>
      <c r="D1031" s="29">
        <v>12</v>
      </c>
      <c r="F1031" s="79">
        <f t="shared" si="39"/>
        <v>0</v>
      </c>
    </row>
    <row r="1032" spans="1:6" x14ac:dyDescent="0.25">
      <c r="A1032" s="5" t="s">
        <v>46</v>
      </c>
      <c r="B1032" s="26">
        <v>43935</v>
      </c>
      <c r="C1032" s="4">
        <v>8</v>
      </c>
      <c r="D1032" s="29">
        <v>107</v>
      </c>
      <c r="F1032" s="79">
        <f t="shared" si="39"/>
        <v>0</v>
      </c>
    </row>
    <row r="1033" spans="1:6" x14ac:dyDescent="0.25">
      <c r="A1033" s="5" t="s">
        <v>47</v>
      </c>
      <c r="B1033" s="26">
        <v>43935</v>
      </c>
      <c r="C1033" s="4">
        <v>0</v>
      </c>
      <c r="D1033" s="29">
        <v>30</v>
      </c>
      <c r="F1033" s="79">
        <f t="shared" si="39"/>
        <v>2</v>
      </c>
    </row>
    <row r="1034" spans="1:6" x14ac:dyDescent="0.25">
      <c r="A1034" s="61" t="s">
        <v>22</v>
      </c>
      <c r="B1034" s="26">
        <v>43936</v>
      </c>
      <c r="C1034" s="4">
        <v>62</v>
      </c>
      <c r="D1034" s="29">
        <v>729</v>
      </c>
      <c r="E1034" s="4">
        <v>1</v>
      </c>
      <c r="F1034" s="79">
        <f>E1034+F1010</f>
        <v>43</v>
      </c>
    </row>
    <row r="1035" spans="1:6" x14ac:dyDescent="0.25">
      <c r="A1035" s="5" t="s">
        <v>35</v>
      </c>
      <c r="B1035" s="26">
        <v>43936</v>
      </c>
      <c r="C1035" s="4">
        <v>0</v>
      </c>
      <c r="D1035" s="29">
        <v>0</v>
      </c>
      <c r="F1035" s="79">
        <f t="shared" ref="F1035:F1057" si="40">E1035+F1011</f>
        <v>0</v>
      </c>
    </row>
    <row r="1036" spans="1:6" x14ac:dyDescent="0.25">
      <c r="A1036" s="5" t="s">
        <v>21</v>
      </c>
      <c r="B1036" s="26">
        <v>43936</v>
      </c>
      <c r="C1036" s="4">
        <v>7</v>
      </c>
      <c r="D1036" s="29">
        <v>191</v>
      </c>
      <c r="F1036" s="79">
        <f t="shared" si="40"/>
        <v>8</v>
      </c>
    </row>
    <row r="1037" spans="1:6" x14ac:dyDescent="0.25">
      <c r="A1037" s="5" t="s">
        <v>36</v>
      </c>
      <c r="B1037" s="26">
        <v>43936</v>
      </c>
      <c r="C1037" s="4">
        <v>1</v>
      </c>
      <c r="D1037" s="29">
        <v>1</v>
      </c>
      <c r="F1037" s="79">
        <f t="shared" si="40"/>
        <v>1</v>
      </c>
    </row>
    <row r="1038" spans="1:6" x14ac:dyDescent="0.25">
      <c r="A1038" s="5" t="s">
        <v>20</v>
      </c>
      <c r="B1038" s="26">
        <v>43936</v>
      </c>
      <c r="C1038" s="4">
        <v>30</v>
      </c>
      <c r="D1038" s="29">
        <v>648</v>
      </c>
      <c r="E1038" s="4">
        <v>4</v>
      </c>
      <c r="F1038" s="79">
        <f t="shared" si="40"/>
        <v>32</v>
      </c>
    </row>
    <row r="1039" spans="1:6" x14ac:dyDescent="0.25">
      <c r="A1039" s="5" t="s">
        <v>27</v>
      </c>
      <c r="B1039" s="26">
        <v>43936</v>
      </c>
      <c r="C1039" s="4">
        <v>6</v>
      </c>
      <c r="D1039" s="29">
        <v>228</v>
      </c>
      <c r="E1039" s="4">
        <v>1</v>
      </c>
      <c r="F1039" s="79">
        <f t="shared" si="40"/>
        <v>6</v>
      </c>
    </row>
    <row r="1040" spans="1:6" x14ac:dyDescent="0.25">
      <c r="A1040" s="5" t="s">
        <v>37</v>
      </c>
      <c r="B1040" s="26">
        <v>43936</v>
      </c>
      <c r="C1040" s="4">
        <v>-1</v>
      </c>
      <c r="D1040" s="29">
        <v>31</v>
      </c>
      <c r="F1040" s="79">
        <f t="shared" si="40"/>
        <v>0</v>
      </c>
    </row>
    <row r="1041" spans="1:6" x14ac:dyDescent="0.25">
      <c r="A1041" s="5" t="s">
        <v>38</v>
      </c>
      <c r="B1041" s="26">
        <v>43936</v>
      </c>
      <c r="C1041" s="4">
        <v>0</v>
      </c>
      <c r="D1041" s="29">
        <v>21</v>
      </c>
      <c r="F1041" s="79">
        <f t="shared" si="40"/>
        <v>0</v>
      </c>
    </row>
    <row r="1042" spans="1:6" x14ac:dyDescent="0.25">
      <c r="A1042" s="5" t="s">
        <v>48</v>
      </c>
      <c r="B1042" s="26">
        <v>43936</v>
      </c>
      <c r="C1042" s="4">
        <v>0</v>
      </c>
      <c r="D1042" s="29">
        <v>0</v>
      </c>
      <c r="F1042" s="79">
        <f t="shared" si="40"/>
        <v>0</v>
      </c>
    </row>
    <row r="1043" spans="1:6" x14ac:dyDescent="0.25">
      <c r="A1043" s="5" t="s">
        <v>39</v>
      </c>
      <c r="B1043" s="26">
        <v>43936</v>
      </c>
      <c r="C1043" s="4">
        <v>0</v>
      </c>
      <c r="D1043" s="29">
        <v>5</v>
      </c>
      <c r="F1043" s="79">
        <f t="shared" si="40"/>
        <v>0</v>
      </c>
    </row>
    <row r="1044" spans="1:6" x14ac:dyDescent="0.25">
      <c r="A1044" s="5" t="s">
        <v>40</v>
      </c>
      <c r="B1044" s="26">
        <v>43936</v>
      </c>
      <c r="C1044" s="4">
        <v>0</v>
      </c>
      <c r="D1044" s="29">
        <v>5</v>
      </c>
      <c r="F1044" s="79">
        <f t="shared" si="40"/>
        <v>0</v>
      </c>
    </row>
    <row r="1045" spans="1:6" x14ac:dyDescent="0.25">
      <c r="A1045" s="5" t="s">
        <v>28</v>
      </c>
      <c r="B1045" s="26">
        <v>43936</v>
      </c>
      <c r="C1045" s="4">
        <v>3</v>
      </c>
      <c r="D1045" s="29">
        <v>31</v>
      </c>
      <c r="E1045" s="4">
        <v>1</v>
      </c>
      <c r="F1045" s="79">
        <f t="shared" si="40"/>
        <v>2</v>
      </c>
    </row>
    <row r="1046" spans="1:6" x14ac:dyDescent="0.25">
      <c r="A1046" s="5" t="s">
        <v>24</v>
      </c>
      <c r="B1046" s="26">
        <v>43936</v>
      </c>
      <c r="C1046" s="4">
        <v>1</v>
      </c>
      <c r="D1046" s="29">
        <v>63</v>
      </c>
      <c r="F1046" s="79">
        <f t="shared" si="40"/>
        <v>4</v>
      </c>
    </row>
    <row r="1047" spans="1:6" x14ac:dyDescent="0.25">
      <c r="A1047" s="5" t="s">
        <v>30</v>
      </c>
      <c r="B1047" s="26">
        <v>43936</v>
      </c>
      <c r="C1047" s="4">
        <v>0</v>
      </c>
      <c r="D1047" s="29">
        <v>3</v>
      </c>
      <c r="F1047" s="79">
        <f t="shared" si="40"/>
        <v>0</v>
      </c>
    </row>
    <row r="1048" spans="1:6" x14ac:dyDescent="0.25">
      <c r="A1048" s="5" t="s">
        <v>26</v>
      </c>
      <c r="B1048" s="26">
        <v>43936</v>
      </c>
      <c r="C1048" s="4">
        <v>1</v>
      </c>
      <c r="D1048" s="29">
        <v>91</v>
      </c>
      <c r="F1048" s="79">
        <f t="shared" si="40"/>
        <v>3</v>
      </c>
    </row>
    <row r="1049" spans="1:6" x14ac:dyDescent="0.25">
      <c r="A1049" s="5" t="s">
        <v>25</v>
      </c>
      <c r="B1049" s="26">
        <v>43936</v>
      </c>
      <c r="C1049" s="4">
        <v>12</v>
      </c>
      <c r="D1049" s="29">
        <v>106</v>
      </c>
      <c r="F1049" s="79">
        <f t="shared" si="40"/>
        <v>4</v>
      </c>
    </row>
    <row r="1050" spans="1:6" x14ac:dyDescent="0.25">
      <c r="A1050" s="5" t="s">
        <v>41</v>
      </c>
      <c r="B1050" s="26">
        <v>43936</v>
      </c>
      <c r="C1050" s="4">
        <v>1</v>
      </c>
      <c r="D1050" s="29">
        <v>4</v>
      </c>
      <c r="F1050" s="79">
        <f t="shared" si="40"/>
        <v>0</v>
      </c>
    </row>
    <row r="1051" spans="1:6" x14ac:dyDescent="0.25">
      <c r="A1051" s="5" t="s">
        <v>42</v>
      </c>
      <c r="B1051" s="26">
        <v>43936</v>
      </c>
      <c r="C1051" s="4">
        <v>0</v>
      </c>
      <c r="D1051" s="29">
        <v>2</v>
      </c>
      <c r="F1051" s="79">
        <f t="shared" si="40"/>
        <v>0</v>
      </c>
    </row>
    <row r="1052" spans="1:6" x14ac:dyDescent="0.25">
      <c r="A1052" s="5" t="s">
        <v>43</v>
      </c>
      <c r="B1052" s="26">
        <v>43936</v>
      </c>
      <c r="C1052" s="4">
        <v>0</v>
      </c>
      <c r="D1052" s="29">
        <v>11</v>
      </c>
      <c r="F1052" s="79">
        <f t="shared" si="40"/>
        <v>0</v>
      </c>
    </row>
    <row r="1053" spans="1:6" x14ac:dyDescent="0.25">
      <c r="A1053" s="5" t="s">
        <v>44</v>
      </c>
      <c r="B1053" s="26">
        <v>43936</v>
      </c>
      <c r="C1053" s="4">
        <v>0</v>
      </c>
      <c r="D1053" s="29">
        <v>40</v>
      </c>
      <c r="F1053" s="79">
        <f t="shared" si="40"/>
        <v>0</v>
      </c>
    </row>
    <row r="1054" spans="1:6" x14ac:dyDescent="0.25">
      <c r="A1054" s="5" t="s">
        <v>29</v>
      </c>
      <c r="B1054" s="26">
        <v>43936</v>
      </c>
      <c r="C1054" s="4">
        <v>2</v>
      </c>
      <c r="D1054" s="29">
        <v>209</v>
      </c>
      <c r="F1054" s="79">
        <f>E1054+F1030</f>
        <v>2</v>
      </c>
    </row>
    <row r="1055" spans="1:6" x14ac:dyDescent="0.25">
      <c r="A1055" s="5" t="s">
        <v>45</v>
      </c>
      <c r="B1055" s="26">
        <v>43936</v>
      </c>
      <c r="C1055" s="4">
        <v>0</v>
      </c>
      <c r="D1055" s="29">
        <v>12</v>
      </c>
      <c r="F1055" s="79">
        <f t="shared" si="40"/>
        <v>0</v>
      </c>
    </row>
    <row r="1056" spans="1:6" x14ac:dyDescent="0.25">
      <c r="A1056" s="5" t="s">
        <v>46</v>
      </c>
      <c r="B1056" s="26">
        <v>43936</v>
      </c>
      <c r="C1056" s="4">
        <v>3</v>
      </c>
      <c r="D1056" s="29">
        <v>110</v>
      </c>
      <c r="F1056" s="79">
        <f t="shared" si="40"/>
        <v>0</v>
      </c>
    </row>
    <row r="1057" spans="1:6" x14ac:dyDescent="0.25">
      <c r="A1057" s="5" t="s">
        <v>47</v>
      </c>
      <c r="B1057" s="26">
        <v>43936</v>
      </c>
      <c r="C1057" s="4">
        <v>0</v>
      </c>
      <c r="D1057" s="29">
        <v>30</v>
      </c>
      <c r="F1057" s="79">
        <f t="shared" si="40"/>
        <v>2</v>
      </c>
    </row>
    <row r="1058" spans="1:6" x14ac:dyDescent="0.25">
      <c r="A1058" s="61" t="s">
        <v>22</v>
      </c>
      <c r="B1058" s="26">
        <v>43937</v>
      </c>
      <c r="C1058" s="4">
        <v>30</v>
      </c>
      <c r="D1058" s="29">
        <v>759</v>
      </c>
      <c r="E1058" s="4">
        <v>5</v>
      </c>
      <c r="F1058" s="79">
        <f>E1058+F1034</f>
        <v>48</v>
      </c>
    </row>
    <row r="1059" spans="1:6" x14ac:dyDescent="0.25">
      <c r="A1059" s="5" t="s">
        <v>35</v>
      </c>
      <c r="B1059" s="26">
        <v>43937</v>
      </c>
      <c r="C1059" s="4">
        <v>0</v>
      </c>
      <c r="D1059" s="29">
        <v>0</v>
      </c>
      <c r="F1059" s="79">
        <f t="shared" ref="F1059:F1081" si="41">E1059+F1035</f>
        <v>0</v>
      </c>
    </row>
    <row r="1060" spans="1:6" x14ac:dyDescent="0.25">
      <c r="A1060" s="5" t="s">
        <v>21</v>
      </c>
      <c r="B1060" s="26">
        <v>43937</v>
      </c>
      <c r="C1060" s="4">
        <v>11</v>
      </c>
      <c r="D1060" s="29">
        <v>202</v>
      </c>
      <c r="E1060" s="4">
        <v>1</v>
      </c>
      <c r="F1060" s="79">
        <f t="shared" si="41"/>
        <v>9</v>
      </c>
    </row>
    <row r="1061" spans="1:6" x14ac:dyDescent="0.25">
      <c r="A1061" s="5" t="s">
        <v>36</v>
      </c>
      <c r="B1061" s="26">
        <v>43937</v>
      </c>
      <c r="C1061" s="4">
        <v>0</v>
      </c>
      <c r="D1061" s="29">
        <v>1</v>
      </c>
      <c r="F1061" s="79">
        <f t="shared" si="41"/>
        <v>1</v>
      </c>
    </row>
    <row r="1062" spans="1:6" x14ac:dyDescent="0.25">
      <c r="A1062" s="5" t="s">
        <v>20</v>
      </c>
      <c r="B1062" s="26">
        <v>43937</v>
      </c>
      <c r="C1062" s="4">
        <v>15</v>
      </c>
      <c r="D1062" s="29">
        <v>663</v>
      </c>
      <c r="E1062" s="4">
        <v>3</v>
      </c>
      <c r="F1062" s="79">
        <f t="shared" si="41"/>
        <v>35</v>
      </c>
    </row>
    <row r="1063" spans="1:6" x14ac:dyDescent="0.25">
      <c r="A1063" s="5" t="s">
        <v>27</v>
      </c>
      <c r="B1063" s="26">
        <v>43937</v>
      </c>
      <c r="C1063" s="4">
        <v>13</v>
      </c>
      <c r="D1063" s="29">
        <v>241</v>
      </c>
      <c r="F1063" s="79">
        <f t="shared" si="41"/>
        <v>6</v>
      </c>
    </row>
    <row r="1064" spans="1:6" x14ac:dyDescent="0.25">
      <c r="A1064" s="5" t="s">
        <v>37</v>
      </c>
      <c r="B1064" s="26">
        <v>43937</v>
      </c>
      <c r="C1064" s="4">
        <v>0</v>
      </c>
      <c r="D1064" s="29">
        <v>31</v>
      </c>
      <c r="F1064" s="79">
        <f t="shared" si="41"/>
        <v>0</v>
      </c>
    </row>
    <row r="1065" spans="1:6" x14ac:dyDescent="0.25">
      <c r="A1065" s="5" t="s">
        <v>38</v>
      </c>
      <c r="B1065" s="26">
        <v>43937</v>
      </c>
      <c r="C1065" s="4">
        <v>1</v>
      </c>
      <c r="D1065" s="29">
        <v>22</v>
      </c>
      <c r="F1065" s="79">
        <f t="shared" si="41"/>
        <v>0</v>
      </c>
    </row>
    <row r="1066" spans="1:6" x14ac:dyDescent="0.25">
      <c r="A1066" s="5" t="s">
        <v>48</v>
      </c>
      <c r="B1066" s="26">
        <v>43937</v>
      </c>
      <c r="C1066" s="4">
        <v>0</v>
      </c>
      <c r="D1066" s="29">
        <v>0</v>
      </c>
      <c r="F1066" s="79">
        <f t="shared" si="41"/>
        <v>0</v>
      </c>
    </row>
    <row r="1067" spans="1:6" x14ac:dyDescent="0.25">
      <c r="A1067" s="5" t="s">
        <v>39</v>
      </c>
      <c r="B1067" s="26">
        <v>43937</v>
      </c>
      <c r="C1067" s="4">
        <v>0</v>
      </c>
      <c r="D1067" s="29">
        <v>5</v>
      </c>
      <c r="F1067" s="79">
        <f t="shared" si="41"/>
        <v>0</v>
      </c>
    </row>
    <row r="1068" spans="1:6" x14ac:dyDescent="0.25">
      <c r="A1068" s="5" t="s">
        <v>40</v>
      </c>
      <c r="B1068" s="26">
        <v>43937</v>
      </c>
      <c r="C1068" s="4">
        <v>0</v>
      </c>
      <c r="D1068" s="29">
        <v>5</v>
      </c>
      <c r="F1068" s="79">
        <f t="shared" si="41"/>
        <v>0</v>
      </c>
    </row>
    <row r="1069" spans="1:6" x14ac:dyDescent="0.25">
      <c r="A1069" s="5" t="s">
        <v>28</v>
      </c>
      <c r="B1069" s="26">
        <v>43937</v>
      </c>
      <c r="C1069" s="4">
        <v>3</v>
      </c>
      <c r="D1069" s="29">
        <v>34</v>
      </c>
      <c r="F1069" s="79">
        <f t="shared" si="41"/>
        <v>2</v>
      </c>
    </row>
    <row r="1070" spans="1:6" x14ac:dyDescent="0.25">
      <c r="A1070" s="5" t="s">
        <v>24</v>
      </c>
      <c r="B1070" s="26">
        <v>43937</v>
      </c>
      <c r="C1070" s="4">
        <v>5</v>
      </c>
      <c r="D1070" s="29">
        <v>68</v>
      </c>
      <c r="E1070" s="4">
        <v>1</v>
      </c>
      <c r="F1070" s="79">
        <f t="shared" si="41"/>
        <v>5</v>
      </c>
    </row>
    <row r="1071" spans="1:6" x14ac:dyDescent="0.25">
      <c r="A1071" s="5" t="s">
        <v>30</v>
      </c>
      <c r="B1071" s="26">
        <v>43937</v>
      </c>
      <c r="C1071" s="4">
        <v>0</v>
      </c>
      <c r="D1071" s="29">
        <v>3</v>
      </c>
      <c r="F1071" s="79">
        <f t="shared" si="41"/>
        <v>0</v>
      </c>
    </row>
    <row r="1072" spans="1:6" x14ac:dyDescent="0.25">
      <c r="A1072" s="5" t="s">
        <v>26</v>
      </c>
      <c r="B1072" s="26">
        <v>43937</v>
      </c>
      <c r="C1072" s="4">
        <v>1</v>
      </c>
      <c r="D1072" s="29">
        <v>92</v>
      </c>
      <c r="F1072" s="79">
        <f t="shared" si="41"/>
        <v>3</v>
      </c>
    </row>
    <row r="1073" spans="1:6" x14ac:dyDescent="0.25">
      <c r="A1073" s="5" t="s">
        <v>25</v>
      </c>
      <c r="B1073" s="26">
        <v>43937</v>
      </c>
      <c r="C1073" s="4">
        <v>9</v>
      </c>
      <c r="D1073" s="29">
        <v>115</v>
      </c>
      <c r="F1073" s="79">
        <f t="shared" si="41"/>
        <v>4</v>
      </c>
    </row>
    <row r="1074" spans="1:6" x14ac:dyDescent="0.25">
      <c r="A1074" s="5" t="s">
        <v>41</v>
      </c>
      <c r="B1074" s="26">
        <v>43937</v>
      </c>
      <c r="C1074" s="4">
        <v>-1</v>
      </c>
      <c r="D1074" s="29">
        <v>3</v>
      </c>
      <c r="F1074" s="79">
        <f t="shared" si="41"/>
        <v>0</v>
      </c>
    </row>
    <row r="1075" spans="1:6" x14ac:dyDescent="0.25">
      <c r="A1075" s="5" t="s">
        <v>42</v>
      </c>
      <c r="B1075" s="26">
        <v>43937</v>
      </c>
      <c r="C1075" s="4">
        <v>0</v>
      </c>
      <c r="D1075" s="29">
        <v>2</v>
      </c>
      <c r="F1075" s="79">
        <f t="shared" si="41"/>
        <v>0</v>
      </c>
    </row>
    <row r="1076" spans="1:6" x14ac:dyDescent="0.25">
      <c r="A1076" s="5" t="s">
        <v>43</v>
      </c>
      <c r="B1076" s="26">
        <v>43937</v>
      </c>
      <c r="C1076" s="4">
        <v>0</v>
      </c>
      <c r="D1076" s="29">
        <v>11</v>
      </c>
      <c r="F1076" s="79">
        <f t="shared" si="41"/>
        <v>0</v>
      </c>
    </row>
    <row r="1077" spans="1:6" x14ac:dyDescent="0.25">
      <c r="A1077" s="5" t="s">
        <v>44</v>
      </c>
      <c r="B1077" s="26">
        <v>43937</v>
      </c>
      <c r="C1077" s="4">
        <v>0</v>
      </c>
      <c r="D1077" s="29">
        <v>40</v>
      </c>
      <c r="F1077" s="79">
        <f t="shared" si="41"/>
        <v>0</v>
      </c>
    </row>
    <row r="1078" spans="1:6" x14ac:dyDescent="0.25">
      <c r="A1078" s="5" t="s">
        <v>29</v>
      </c>
      <c r="B1078" s="26">
        <v>43937</v>
      </c>
      <c r="C1078" s="4">
        <v>3</v>
      </c>
      <c r="D1078" s="29">
        <v>212</v>
      </c>
      <c r="F1078" s="79">
        <f>E1078+F1054</f>
        <v>2</v>
      </c>
    </row>
    <row r="1079" spans="1:6" x14ac:dyDescent="0.25">
      <c r="A1079" s="5" t="s">
        <v>45</v>
      </c>
      <c r="B1079" s="26">
        <v>43937</v>
      </c>
      <c r="C1079" s="4">
        <v>0</v>
      </c>
      <c r="D1079" s="29">
        <v>12</v>
      </c>
      <c r="F1079" s="79">
        <f t="shared" si="41"/>
        <v>0</v>
      </c>
    </row>
    <row r="1080" spans="1:6" x14ac:dyDescent="0.25">
      <c r="A1080" s="5" t="s">
        <v>46</v>
      </c>
      <c r="B1080" s="26">
        <v>43937</v>
      </c>
      <c r="C1080" s="4">
        <v>7</v>
      </c>
      <c r="D1080" s="29">
        <v>117</v>
      </c>
      <c r="F1080" s="79">
        <f t="shared" si="41"/>
        <v>0</v>
      </c>
    </row>
    <row r="1081" spans="1:6" x14ac:dyDescent="0.25">
      <c r="A1081" s="5" t="s">
        <v>47</v>
      </c>
      <c r="B1081" s="26">
        <v>43937</v>
      </c>
      <c r="C1081" s="4">
        <v>0</v>
      </c>
      <c r="D1081" s="29">
        <v>30</v>
      </c>
      <c r="F1081" s="79">
        <f t="shared" si="41"/>
        <v>2</v>
      </c>
    </row>
    <row r="1082" spans="1:6" x14ac:dyDescent="0.25">
      <c r="A1082" s="61" t="s">
        <v>22</v>
      </c>
      <c r="B1082" s="26">
        <v>43938</v>
      </c>
      <c r="C1082" s="4">
        <v>35</v>
      </c>
      <c r="D1082" s="29">
        <v>794</v>
      </c>
      <c r="E1082" s="4">
        <v>3</v>
      </c>
      <c r="F1082" s="79">
        <f>E1082+F1058</f>
        <v>51</v>
      </c>
    </row>
    <row r="1083" spans="1:6" x14ac:dyDescent="0.25">
      <c r="A1083" s="5" t="s">
        <v>35</v>
      </c>
      <c r="B1083" s="26">
        <v>43938</v>
      </c>
      <c r="C1083" s="4">
        <v>0</v>
      </c>
      <c r="D1083" s="29">
        <v>0</v>
      </c>
      <c r="F1083" s="79">
        <f t="shared" ref="F1083:F1105" si="42">E1083+F1059</f>
        <v>0</v>
      </c>
    </row>
    <row r="1084" spans="1:6" x14ac:dyDescent="0.25">
      <c r="A1084" s="5" t="s">
        <v>21</v>
      </c>
      <c r="B1084" s="26">
        <v>43938</v>
      </c>
      <c r="C1084" s="4">
        <v>22</v>
      </c>
      <c r="D1084" s="29">
        <v>224</v>
      </c>
      <c r="F1084" s="79">
        <f t="shared" si="42"/>
        <v>9</v>
      </c>
    </row>
    <row r="1085" spans="1:6" x14ac:dyDescent="0.25">
      <c r="A1085" s="5" t="s">
        <v>36</v>
      </c>
      <c r="B1085" s="26">
        <v>43938</v>
      </c>
      <c r="C1085" s="4">
        <v>0</v>
      </c>
      <c r="D1085" s="29">
        <v>1</v>
      </c>
      <c r="F1085" s="79">
        <f t="shared" si="42"/>
        <v>1</v>
      </c>
    </row>
    <row r="1086" spans="1:6" x14ac:dyDescent="0.25">
      <c r="A1086" s="5" t="s">
        <v>20</v>
      </c>
      <c r="B1086" s="26">
        <v>43938</v>
      </c>
      <c r="C1086" s="4">
        <v>14</v>
      </c>
      <c r="D1086" s="29">
        <v>677</v>
      </c>
      <c r="E1086" s="4">
        <v>1</v>
      </c>
      <c r="F1086" s="79">
        <f t="shared" si="42"/>
        <v>36</v>
      </c>
    </row>
    <row r="1087" spans="1:6" x14ac:dyDescent="0.25">
      <c r="A1087" s="5" t="s">
        <v>27</v>
      </c>
      <c r="B1087" s="26">
        <v>43938</v>
      </c>
      <c r="C1087" s="4">
        <v>6</v>
      </c>
      <c r="D1087" s="29">
        <v>247</v>
      </c>
      <c r="F1087" s="79">
        <f t="shared" si="42"/>
        <v>6</v>
      </c>
    </row>
    <row r="1088" spans="1:6" x14ac:dyDescent="0.25">
      <c r="A1088" s="5" t="s">
        <v>37</v>
      </c>
      <c r="B1088" s="26">
        <v>43938</v>
      </c>
      <c r="C1088" s="4">
        <v>0</v>
      </c>
      <c r="D1088" s="29">
        <v>31</v>
      </c>
      <c r="F1088" s="79">
        <f t="shared" si="42"/>
        <v>0</v>
      </c>
    </row>
    <row r="1089" spans="1:6" x14ac:dyDescent="0.25">
      <c r="A1089" s="5" t="s">
        <v>38</v>
      </c>
      <c r="B1089" s="26">
        <v>43938</v>
      </c>
      <c r="C1089" s="4">
        <v>0</v>
      </c>
      <c r="D1089" s="29">
        <v>22</v>
      </c>
      <c r="F1089" s="79">
        <f t="shared" si="42"/>
        <v>0</v>
      </c>
    </row>
    <row r="1090" spans="1:6" x14ac:dyDescent="0.25">
      <c r="A1090" s="5" t="s">
        <v>48</v>
      </c>
      <c r="B1090" s="26">
        <v>43938</v>
      </c>
      <c r="C1090" s="4">
        <v>0</v>
      </c>
      <c r="D1090" s="29">
        <v>0</v>
      </c>
      <c r="F1090" s="79">
        <f t="shared" si="42"/>
        <v>0</v>
      </c>
    </row>
    <row r="1091" spans="1:6" x14ac:dyDescent="0.25">
      <c r="A1091" s="5" t="s">
        <v>39</v>
      </c>
      <c r="B1091" s="26">
        <v>43938</v>
      </c>
      <c r="C1091" s="4">
        <v>0</v>
      </c>
      <c r="D1091" s="29">
        <v>5</v>
      </c>
      <c r="F1091" s="79">
        <f t="shared" si="42"/>
        <v>0</v>
      </c>
    </row>
    <row r="1092" spans="1:6" x14ac:dyDescent="0.25">
      <c r="A1092" s="5" t="s">
        <v>40</v>
      </c>
      <c r="B1092" s="26">
        <v>43938</v>
      </c>
      <c r="C1092" s="4">
        <v>0</v>
      </c>
      <c r="D1092" s="29">
        <v>5</v>
      </c>
      <c r="F1092" s="79">
        <f t="shared" si="42"/>
        <v>0</v>
      </c>
    </row>
    <row r="1093" spans="1:6" x14ac:dyDescent="0.25">
      <c r="A1093" s="5" t="s">
        <v>28</v>
      </c>
      <c r="B1093" s="26">
        <v>43938</v>
      </c>
      <c r="C1093" s="4">
        <v>1</v>
      </c>
      <c r="D1093" s="29">
        <v>35</v>
      </c>
      <c r="E1093" s="4">
        <v>1</v>
      </c>
      <c r="F1093" s="79">
        <f t="shared" si="42"/>
        <v>3</v>
      </c>
    </row>
    <row r="1094" spans="1:6" x14ac:dyDescent="0.25">
      <c r="A1094" s="5" t="s">
        <v>24</v>
      </c>
      <c r="B1094" s="26">
        <v>43938</v>
      </c>
      <c r="C1094" s="4">
        <v>1</v>
      </c>
      <c r="D1094" s="29">
        <v>69</v>
      </c>
      <c r="E1094" s="4">
        <v>2</v>
      </c>
      <c r="F1094" s="79">
        <f t="shared" si="42"/>
        <v>7</v>
      </c>
    </row>
    <row r="1095" spans="1:6" x14ac:dyDescent="0.25">
      <c r="A1095" s="5" t="s">
        <v>30</v>
      </c>
      <c r="B1095" s="26">
        <v>43938</v>
      </c>
      <c r="C1095" s="4">
        <v>1</v>
      </c>
      <c r="D1095" s="29">
        <v>4</v>
      </c>
      <c r="F1095" s="79">
        <f t="shared" si="42"/>
        <v>0</v>
      </c>
    </row>
    <row r="1096" spans="1:6" x14ac:dyDescent="0.25">
      <c r="A1096" s="5" t="s">
        <v>26</v>
      </c>
      <c r="B1096" s="26">
        <v>43938</v>
      </c>
      <c r="C1096" s="4">
        <v>1</v>
      </c>
      <c r="D1096" s="29">
        <v>93</v>
      </c>
      <c r="F1096" s="79">
        <f t="shared" si="42"/>
        <v>3</v>
      </c>
    </row>
    <row r="1097" spans="1:6" x14ac:dyDescent="0.25">
      <c r="A1097" s="5" t="s">
        <v>25</v>
      </c>
      <c r="B1097" s="26">
        <v>43938</v>
      </c>
      <c r="C1097" s="4">
        <v>1</v>
      </c>
      <c r="D1097" s="29">
        <v>116</v>
      </c>
      <c r="F1097" s="79">
        <f t="shared" si="42"/>
        <v>4</v>
      </c>
    </row>
    <row r="1098" spans="1:6" x14ac:dyDescent="0.25">
      <c r="A1098" s="5" t="s">
        <v>41</v>
      </c>
      <c r="B1098" s="26">
        <v>43938</v>
      </c>
      <c r="C1098" s="4">
        <v>0</v>
      </c>
      <c r="D1098" s="29">
        <v>3</v>
      </c>
      <c r="F1098" s="79">
        <f t="shared" si="42"/>
        <v>0</v>
      </c>
    </row>
    <row r="1099" spans="1:6" x14ac:dyDescent="0.25">
      <c r="A1099" s="5" t="s">
        <v>42</v>
      </c>
      <c r="B1099" s="26">
        <v>43938</v>
      </c>
      <c r="C1099" s="4">
        <v>0</v>
      </c>
      <c r="D1099" s="29">
        <v>2</v>
      </c>
      <c r="F1099" s="79">
        <f t="shared" si="42"/>
        <v>0</v>
      </c>
    </row>
    <row r="1100" spans="1:6" x14ac:dyDescent="0.25">
      <c r="A1100" s="5" t="s">
        <v>43</v>
      </c>
      <c r="B1100" s="26">
        <v>43938</v>
      </c>
      <c r="C1100" s="4">
        <v>0</v>
      </c>
      <c r="D1100" s="29">
        <v>11</v>
      </c>
      <c r="F1100" s="79">
        <f t="shared" si="42"/>
        <v>0</v>
      </c>
    </row>
    <row r="1101" spans="1:6" x14ac:dyDescent="0.25">
      <c r="A1101" s="5" t="s">
        <v>44</v>
      </c>
      <c r="B1101" s="26">
        <v>43938</v>
      </c>
      <c r="C1101" s="4">
        <v>0</v>
      </c>
      <c r="D1101" s="29">
        <v>40</v>
      </c>
      <c r="F1101" s="79">
        <f t="shared" si="42"/>
        <v>0</v>
      </c>
    </row>
    <row r="1102" spans="1:6" x14ac:dyDescent="0.25">
      <c r="A1102" s="5" t="s">
        <v>29</v>
      </c>
      <c r="B1102" s="26">
        <v>43938</v>
      </c>
      <c r="C1102" s="4">
        <v>6</v>
      </c>
      <c r="D1102" s="29">
        <v>218</v>
      </c>
      <c r="F1102" s="79">
        <f>E1102+F1078</f>
        <v>2</v>
      </c>
    </row>
    <row r="1103" spans="1:6" x14ac:dyDescent="0.25">
      <c r="A1103" s="5" t="s">
        <v>45</v>
      </c>
      <c r="B1103" s="26">
        <v>43938</v>
      </c>
      <c r="C1103" s="4">
        <v>0</v>
      </c>
      <c r="D1103" s="29">
        <v>12</v>
      </c>
      <c r="F1103" s="79">
        <f t="shared" si="42"/>
        <v>0</v>
      </c>
    </row>
    <row r="1104" spans="1:6" x14ac:dyDescent="0.25">
      <c r="A1104" s="5" t="s">
        <v>46</v>
      </c>
      <c r="B1104" s="26">
        <v>43938</v>
      </c>
      <c r="C1104" s="4">
        <v>2</v>
      </c>
      <c r="D1104" s="29">
        <v>119</v>
      </c>
      <c r="F1104" s="79">
        <f t="shared" si="42"/>
        <v>0</v>
      </c>
    </row>
    <row r="1105" spans="1:6" x14ac:dyDescent="0.25">
      <c r="A1105" s="5" t="s">
        <v>47</v>
      </c>
      <c r="B1105" s="26">
        <v>43938</v>
      </c>
      <c r="C1105" s="4">
        <v>0</v>
      </c>
      <c r="D1105" s="29">
        <v>30</v>
      </c>
      <c r="F1105" s="79">
        <f t="shared" si="42"/>
        <v>2</v>
      </c>
    </row>
    <row r="1106" spans="1:6" x14ac:dyDescent="0.25">
      <c r="A1106" s="61" t="s">
        <v>22</v>
      </c>
      <c r="B1106" s="26">
        <v>43939</v>
      </c>
      <c r="C1106" s="4">
        <v>31</v>
      </c>
      <c r="D1106" s="29">
        <v>825</v>
      </c>
      <c r="E1106" s="4">
        <v>2</v>
      </c>
      <c r="F1106" s="79">
        <f>E1106+F1082</f>
        <v>53</v>
      </c>
    </row>
    <row r="1107" spans="1:6" x14ac:dyDescent="0.25">
      <c r="A1107" s="5" t="s">
        <v>35</v>
      </c>
      <c r="B1107" s="26">
        <v>43939</v>
      </c>
      <c r="C1107" s="4">
        <v>0</v>
      </c>
      <c r="D1107" s="29">
        <v>0</v>
      </c>
      <c r="F1107" s="79">
        <f t="shared" ref="F1107:F1129" si="43">E1107+F1083</f>
        <v>0</v>
      </c>
    </row>
    <row r="1108" spans="1:6" x14ac:dyDescent="0.25">
      <c r="A1108" s="5" t="s">
        <v>21</v>
      </c>
      <c r="B1108" s="26">
        <v>43939</v>
      </c>
      <c r="C1108" s="4">
        <v>24</v>
      </c>
      <c r="D1108" s="29">
        <v>248</v>
      </c>
      <c r="F1108" s="79">
        <f t="shared" si="43"/>
        <v>9</v>
      </c>
    </row>
    <row r="1109" spans="1:6" x14ac:dyDescent="0.25">
      <c r="A1109" s="5" t="s">
        <v>36</v>
      </c>
      <c r="B1109" s="26">
        <v>43939</v>
      </c>
      <c r="C1109" s="4">
        <v>0</v>
      </c>
      <c r="D1109" s="29">
        <v>1</v>
      </c>
      <c r="F1109" s="79">
        <f t="shared" si="43"/>
        <v>1</v>
      </c>
    </row>
    <row r="1110" spans="1:6" x14ac:dyDescent="0.25">
      <c r="A1110" s="5" t="s">
        <v>20</v>
      </c>
      <c r="B1110" s="26">
        <v>43939</v>
      </c>
      <c r="C1110" s="4">
        <v>14</v>
      </c>
      <c r="D1110" s="29">
        <v>691</v>
      </c>
      <c r="E1110" s="4">
        <v>1</v>
      </c>
      <c r="F1110" s="79">
        <f t="shared" si="43"/>
        <v>37</v>
      </c>
    </row>
    <row r="1111" spans="1:6" x14ac:dyDescent="0.25">
      <c r="A1111" s="5" t="s">
        <v>27</v>
      </c>
      <c r="B1111" s="26">
        <v>43939</v>
      </c>
      <c r="C1111" s="4">
        <v>2</v>
      </c>
      <c r="D1111" s="29">
        <v>249</v>
      </c>
      <c r="F1111" s="79">
        <f t="shared" si="43"/>
        <v>6</v>
      </c>
    </row>
    <row r="1112" spans="1:6" x14ac:dyDescent="0.25">
      <c r="A1112" s="5" t="s">
        <v>37</v>
      </c>
      <c r="B1112" s="26">
        <v>43939</v>
      </c>
      <c r="C1112" s="4">
        <v>0</v>
      </c>
      <c r="D1112" s="29">
        <v>31</v>
      </c>
      <c r="F1112" s="79">
        <f t="shared" si="43"/>
        <v>0</v>
      </c>
    </row>
    <row r="1113" spans="1:6" x14ac:dyDescent="0.25">
      <c r="A1113" s="5" t="s">
        <v>38</v>
      </c>
      <c r="B1113" s="26">
        <v>43939</v>
      </c>
      <c r="C1113" s="4">
        <v>0</v>
      </c>
      <c r="D1113" s="29">
        <v>22</v>
      </c>
      <c r="F1113" s="79">
        <f t="shared" si="43"/>
        <v>0</v>
      </c>
    </row>
    <row r="1114" spans="1:6" x14ac:dyDescent="0.25">
      <c r="A1114" s="5" t="s">
        <v>48</v>
      </c>
      <c r="B1114" s="26">
        <v>43939</v>
      </c>
      <c r="C1114" s="4">
        <v>0</v>
      </c>
      <c r="D1114" s="29">
        <v>0</v>
      </c>
      <c r="F1114" s="79">
        <f t="shared" si="43"/>
        <v>0</v>
      </c>
    </row>
    <row r="1115" spans="1:6" x14ac:dyDescent="0.25">
      <c r="A1115" s="5" t="s">
        <v>39</v>
      </c>
      <c r="B1115" s="26">
        <v>43939</v>
      </c>
      <c r="C1115" s="4">
        <v>0</v>
      </c>
      <c r="D1115" s="29">
        <v>5</v>
      </c>
      <c r="F1115" s="79">
        <f t="shared" si="43"/>
        <v>0</v>
      </c>
    </row>
    <row r="1116" spans="1:6" x14ac:dyDescent="0.25">
      <c r="A1116" s="5" t="s">
        <v>40</v>
      </c>
      <c r="B1116" s="26">
        <v>43939</v>
      </c>
      <c r="C1116" s="4">
        <v>0</v>
      </c>
      <c r="D1116" s="29">
        <v>5</v>
      </c>
      <c r="F1116" s="79">
        <f t="shared" si="43"/>
        <v>0</v>
      </c>
    </row>
    <row r="1117" spans="1:6" x14ac:dyDescent="0.25">
      <c r="A1117" s="5" t="s">
        <v>28</v>
      </c>
      <c r="B1117" s="26">
        <v>43939</v>
      </c>
      <c r="C1117" s="4">
        <v>0</v>
      </c>
      <c r="D1117" s="29">
        <v>35</v>
      </c>
      <c r="F1117" s="79">
        <f t="shared" si="43"/>
        <v>3</v>
      </c>
    </row>
    <row r="1118" spans="1:6" x14ac:dyDescent="0.25">
      <c r="A1118" s="5" t="s">
        <v>24</v>
      </c>
      <c r="B1118" s="26">
        <v>43939</v>
      </c>
      <c r="C1118" s="4">
        <v>0</v>
      </c>
      <c r="D1118" s="29">
        <v>69</v>
      </c>
      <c r="F1118" s="79">
        <f t="shared" si="43"/>
        <v>7</v>
      </c>
    </row>
    <row r="1119" spans="1:6" x14ac:dyDescent="0.25">
      <c r="A1119" s="5" t="s">
        <v>30</v>
      </c>
      <c r="B1119" s="26">
        <v>43939</v>
      </c>
      <c r="C1119" s="4">
        <v>1</v>
      </c>
      <c r="D1119" s="29">
        <v>5</v>
      </c>
      <c r="F1119" s="79">
        <f t="shared" si="43"/>
        <v>0</v>
      </c>
    </row>
    <row r="1120" spans="1:6" x14ac:dyDescent="0.25">
      <c r="A1120" s="5" t="s">
        <v>26</v>
      </c>
      <c r="B1120" s="26">
        <v>43939</v>
      </c>
      <c r="C1120" s="4">
        <v>3</v>
      </c>
      <c r="D1120" s="29">
        <v>96</v>
      </c>
      <c r="F1120" s="79">
        <f t="shared" si="43"/>
        <v>3</v>
      </c>
    </row>
    <row r="1121" spans="1:6" x14ac:dyDescent="0.25">
      <c r="A1121" s="5" t="s">
        <v>25</v>
      </c>
      <c r="B1121" s="26">
        <v>43939</v>
      </c>
      <c r="C1121" s="4">
        <v>3</v>
      </c>
      <c r="D1121" s="29">
        <v>119</v>
      </c>
      <c r="F1121" s="79">
        <f t="shared" si="43"/>
        <v>4</v>
      </c>
    </row>
    <row r="1122" spans="1:6" x14ac:dyDescent="0.25">
      <c r="A1122" s="5" t="s">
        <v>41</v>
      </c>
      <c r="B1122" s="26">
        <v>43939</v>
      </c>
      <c r="C1122" s="4">
        <v>0</v>
      </c>
      <c r="D1122" s="29">
        <v>3</v>
      </c>
      <c r="F1122" s="79">
        <f t="shared" si="43"/>
        <v>0</v>
      </c>
    </row>
    <row r="1123" spans="1:6" x14ac:dyDescent="0.25">
      <c r="A1123" s="5" t="s">
        <v>42</v>
      </c>
      <c r="B1123" s="26">
        <v>43939</v>
      </c>
      <c r="C1123" s="4">
        <v>0</v>
      </c>
      <c r="D1123" s="29">
        <v>2</v>
      </c>
      <c r="F1123" s="79">
        <f t="shared" si="43"/>
        <v>0</v>
      </c>
    </row>
    <row r="1124" spans="1:6" x14ac:dyDescent="0.25">
      <c r="A1124" s="5" t="s">
        <v>43</v>
      </c>
      <c r="B1124" s="26">
        <v>43939</v>
      </c>
      <c r="C1124" s="4">
        <v>0</v>
      </c>
      <c r="D1124" s="29">
        <v>11</v>
      </c>
      <c r="F1124" s="79">
        <f t="shared" si="43"/>
        <v>0</v>
      </c>
    </row>
    <row r="1125" spans="1:6" x14ac:dyDescent="0.25">
      <c r="A1125" s="5" t="s">
        <v>44</v>
      </c>
      <c r="B1125" s="26">
        <v>43939</v>
      </c>
      <c r="C1125" s="4">
        <v>0</v>
      </c>
      <c r="D1125" s="29">
        <v>40</v>
      </c>
      <c r="F1125" s="79">
        <f t="shared" si="43"/>
        <v>0</v>
      </c>
    </row>
    <row r="1126" spans="1:6" x14ac:dyDescent="0.25">
      <c r="A1126" s="5" t="s">
        <v>29</v>
      </c>
      <c r="B1126" s="26">
        <v>43939</v>
      </c>
      <c r="C1126" s="4">
        <v>3</v>
      </c>
      <c r="D1126" s="29">
        <v>221</v>
      </c>
      <c r="F1126" s="79">
        <f>E1126+F1102</f>
        <v>2</v>
      </c>
    </row>
    <row r="1127" spans="1:6" x14ac:dyDescent="0.25">
      <c r="A1127" s="5" t="s">
        <v>45</v>
      </c>
      <c r="B1127" s="26">
        <v>43939</v>
      </c>
      <c r="C1127" s="4">
        <v>0</v>
      </c>
      <c r="D1127" s="29">
        <v>12</v>
      </c>
      <c r="F1127" s="79">
        <f t="shared" si="43"/>
        <v>0</v>
      </c>
    </row>
    <row r="1128" spans="1:6" x14ac:dyDescent="0.25">
      <c r="A1128" s="5" t="s">
        <v>46</v>
      </c>
      <c r="B1128" s="26">
        <v>43939</v>
      </c>
      <c r="C1128" s="4">
        <v>0</v>
      </c>
      <c r="D1128" s="29">
        <v>119</v>
      </c>
      <c r="F1128" s="79">
        <f t="shared" si="43"/>
        <v>0</v>
      </c>
    </row>
    <row r="1129" spans="1:6" x14ac:dyDescent="0.25">
      <c r="A1129" s="5" t="s">
        <v>47</v>
      </c>
      <c r="B1129" s="26">
        <v>43939</v>
      </c>
      <c r="C1129" s="4">
        <v>0</v>
      </c>
      <c r="D1129" s="29">
        <v>30</v>
      </c>
      <c r="F1129" s="79">
        <f t="shared" si="43"/>
        <v>2</v>
      </c>
    </row>
    <row r="1130" spans="1:6" x14ac:dyDescent="0.25">
      <c r="A1130" s="61" t="s">
        <v>22</v>
      </c>
      <c r="B1130" s="26">
        <v>43940</v>
      </c>
      <c r="C1130" s="4">
        <v>48</v>
      </c>
      <c r="D1130" s="29">
        <v>873</v>
      </c>
      <c r="E1130" s="4">
        <v>1</v>
      </c>
      <c r="F1130" s="79">
        <f>E1130+F1106</f>
        <v>54</v>
      </c>
    </row>
    <row r="1131" spans="1:6" x14ac:dyDescent="0.25">
      <c r="A1131" s="5" t="s">
        <v>35</v>
      </c>
      <c r="B1131" s="26">
        <v>43940</v>
      </c>
      <c r="C1131" s="4">
        <v>0</v>
      </c>
      <c r="D1131" s="29">
        <v>0</v>
      </c>
      <c r="F1131" s="79">
        <f t="shared" ref="F1131:F1153" si="44">E1131+F1107</f>
        <v>0</v>
      </c>
    </row>
    <row r="1132" spans="1:6" x14ac:dyDescent="0.25">
      <c r="A1132" s="5" t="s">
        <v>21</v>
      </c>
      <c r="B1132" s="26">
        <v>43940</v>
      </c>
      <c r="C1132" s="4">
        <v>5</v>
      </c>
      <c r="D1132" s="29">
        <v>253</v>
      </c>
      <c r="F1132" s="79">
        <f t="shared" si="44"/>
        <v>9</v>
      </c>
    </row>
    <row r="1133" spans="1:6" x14ac:dyDescent="0.25">
      <c r="A1133" s="5" t="s">
        <v>36</v>
      </c>
      <c r="B1133" s="26">
        <v>43940</v>
      </c>
      <c r="C1133" s="4">
        <v>1</v>
      </c>
      <c r="D1133" s="29">
        <v>2</v>
      </c>
      <c r="F1133" s="79">
        <f t="shared" si="44"/>
        <v>1</v>
      </c>
    </row>
    <row r="1134" spans="1:6" x14ac:dyDescent="0.25">
      <c r="A1134" s="5" t="s">
        <v>20</v>
      </c>
      <c r="B1134" s="26">
        <v>43940</v>
      </c>
      <c r="C1134" s="4">
        <v>15</v>
      </c>
      <c r="D1134" s="29">
        <v>706</v>
      </c>
      <c r="F1134" s="79">
        <f t="shared" si="44"/>
        <v>37</v>
      </c>
    </row>
    <row r="1135" spans="1:6" x14ac:dyDescent="0.25">
      <c r="A1135" s="5" t="s">
        <v>27</v>
      </c>
      <c r="B1135" s="26">
        <v>43940</v>
      </c>
      <c r="C1135" s="4">
        <v>11</v>
      </c>
      <c r="D1135" s="29">
        <v>260</v>
      </c>
      <c r="E1135" s="4">
        <v>1</v>
      </c>
      <c r="F1135" s="79">
        <f t="shared" si="44"/>
        <v>7</v>
      </c>
    </row>
    <row r="1136" spans="1:6" x14ac:dyDescent="0.25">
      <c r="A1136" s="5" t="s">
        <v>37</v>
      </c>
      <c r="B1136" s="26">
        <v>43940</v>
      </c>
      <c r="C1136" s="4">
        <v>0</v>
      </c>
      <c r="D1136" s="29">
        <v>31</v>
      </c>
      <c r="F1136" s="79">
        <f t="shared" si="44"/>
        <v>0</v>
      </c>
    </row>
    <row r="1137" spans="1:6" x14ac:dyDescent="0.25">
      <c r="A1137" s="5" t="s">
        <v>38</v>
      </c>
      <c r="B1137" s="26">
        <v>43940</v>
      </c>
      <c r="C1137" s="4">
        <v>0</v>
      </c>
      <c r="D1137" s="29">
        <v>22</v>
      </c>
      <c r="F1137" s="79">
        <f t="shared" si="44"/>
        <v>0</v>
      </c>
    </row>
    <row r="1138" spans="1:6" x14ac:dyDescent="0.25">
      <c r="A1138" s="5" t="s">
        <v>48</v>
      </c>
      <c r="B1138" s="26">
        <v>43940</v>
      </c>
      <c r="C1138" s="4">
        <v>0</v>
      </c>
      <c r="D1138" s="29">
        <v>0</v>
      </c>
      <c r="F1138" s="79">
        <f t="shared" si="44"/>
        <v>0</v>
      </c>
    </row>
    <row r="1139" spans="1:6" x14ac:dyDescent="0.25">
      <c r="A1139" s="5" t="s">
        <v>39</v>
      </c>
      <c r="B1139" s="26">
        <v>43940</v>
      </c>
      <c r="C1139" s="4">
        <v>0</v>
      </c>
      <c r="D1139" s="29">
        <v>5</v>
      </c>
      <c r="F1139" s="79">
        <f t="shared" si="44"/>
        <v>0</v>
      </c>
    </row>
    <row r="1140" spans="1:6" x14ac:dyDescent="0.25">
      <c r="A1140" s="5" t="s">
        <v>40</v>
      </c>
      <c r="B1140" s="26">
        <v>43940</v>
      </c>
      <c r="C1140" s="4">
        <v>0</v>
      </c>
      <c r="D1140" s="29">
        <v>5</v>
      </c>
      <c r="F1140" s="79">
        <f t="shared" si="44"/>
        <v>0</v>
      </c>
    </row>
    <row r="1141" spans="1:6" x14ac:dyDescent="0.25">
      <c r="A1141" s="5" t="s">
        <v>28</v>
      </c>
      <c r="B1141" s="26">
        <v>43940</v>
      </c>
      <c r="C1141" s="4">
        <v>4</v>
      </c>
      <c r="D1141" s="29">
        <v>39</v>
      </c>
      <c r="F1141" s="79">
        <f t="shared" si="44"/>
        <v>3</v>
      </c>
    </row>
    <row r="1142" spans="1:6" x14ac:dyDescent="0.25">
      <c r="A1142" s="5" t="s">
        <v>24</v>
      </c>
      <c r="B1142" s="26">
        <v>43940</v>
      </c>
      <c r="C1142" s="4">
        <v>3</v>
      </c>
      <c r="D1142" s="29">
        <v>72</v>
      </c>
      <c r="F1142" s="79">
        <f t="shared" si="44"/>
        <v>7</v>
      </c>
    </row>
    <row r="1143" spans="1:6" x14ac:dyDescent="0.25">
      <c r="A1143" s="5" t="s">
        <v>30</v>
      </c>
      <c r="B1143" s="26">
        <v>43940</v>
      </c>
      <c r="C1143" s="4">
        <v>0</v>
      </c>
      <c r="D1143" s="29">
        <v>5</v>
      </c>
      <c r="F1143" s="79">
        <f t="shared" si="44"/>
        <v>0</v>
      </c>
    </row>
    <row r="1144" spans="1:6" x14ac:dyDescent="0.25">
      <c r="A1144" s="5" t="s">
        <v>26</v>
      </c>
      <c r="B1144" s="26">
        <v>43940</v>
      </c>
      <c r="C1144" s="4">
        <v>3</v>
      </c>
      <c r="D1144" s="29">
        <v>99</v>
      </c>
      <c r="F1144" s="79">
        <f t="shared" si="44"/>
        <v>3</v>
      </c>
    </row>
    <row r="1145" spans="1:6" x14ac:dyDescent="0.25">
      <c r="A1145" s="5" t="s">
        <v>25</v>
      </c>
      <c r="B1145" s="26">
        <v>43940</v>
      </c>
      <c r="C1145" s="4">
        <v>8</v>
      </c>
      <c r="D1145" s="29">
        <v>127</v>
      </c>
      <c r="F1145" s="79">
        <f t="shared" si="44"/>
        <v>4</v>
      </c>
    </row>
    <row r="1146" spans="1:6" x14ac:dyDescent="0.25">
      <c r="A1146" s="5" t="s">
        <v>41</v>
      </c>
      <c r="B1146" s="26">
        <v>43940</v>
      </c>
      <c r="C1146" s="4">
        <v>0</v>
      </c>
      <c r="D1146" s="29">
        <v>3</v>
      </c>
      <c r="F1146" s="79">
        <f t="shared" si="44"/>
        <v>0</v>
      </c>
    </row>
    <row r="1147" spans="1:6" x14ac:dyDescent="0.25">
      <c r="A1147" s="5" t="s">
        <v>42</v>
      </c>
      <c r="B1147" s="26">
        <v>43940</v>
      </c>
      <c r="C1147" s="4">
        <v>0</v>
      </c>
      <c r="D1147" s="29">
        <v>2</v>
      </c>
      <c r="F1147" s="79">
        <f t="shared" si="44"/>
        <v>0</v>
      </c>
    </row>
    <row r="1148" spans="1:6" x14ac:dyDescent="0.25">
      <c r="A1148" s="5" t="s">
        <v>43</v>
      </c>
      <c r="B1148" s="26">
        <v>43940</v>
      </c>
      <c r="C1148" s="4">
        <v>0</v>
      </c>
      <c r="D1148" s="29">
        <v>11</v>
      </c>
      <c r="F1148" s="79">
        <f t="shared" si="44"/>
        <v>0</v>
      </c>
    </row>
    <row r="1149" spans="1:6" x14ac:dyDescent="0.25">
      <c r="A1149" s="5" t="s">
        <v>44</v>
      </c>
      <c r="B1149" s="26">
        <v>43940</v>
      </c>
      <c r="C1149" s="4">
        <v>0</v>
      </c>
      <c r="D1149" s="29">
        <v>40</v>
      </c>
      <c r="F1149" s="79">
        <f t="shared" si="44"/>
        <v>0</v>
      </c>
    </row>
    <row r="1150" spans="1:6" x14ac:dyDescent="0.25">
      <c r="A1150" s="5" t="s">
        <v>29</v>
      </c>
      <c r="B1150" s="26">
        <v>43940</v>
      </c>
      <c r="C1150" s="4">
        <v>1</v>
      </c>
      <c r="D1150" s="29">
        <v>222</v>
      </c>
      <c r="F1150" s="79">
        <f>E1150+F1126</f>
        <v>2</v>
      </c>
    </row>
    <row r="1151" spans="1:6" x14ac:dyDescent="0.25">
      <c r="A1151" s="5" t="s">
        <v>45</v>
      </c>
      <c r="B1151" s="26">
        <v>43940</v>
      </c>
      <c r="C1151" s="4">
        <v>0</v>
      </c>
      <c r="D1151" s="29">
        <v>12</v>
      </c>
      <c r="F1151" s="79">
        <f t="shared" si="44"/>
        <v>0</v>
      </c>
    </row>
    <row r="1152" spans="1:6" x14ac:dyDescent="0.25">
      <c r="A1152" s="5" t="s">
        <v>46</v>
      </c>
      <c r="B1152" s="26">
        <v>43940</v>
      </c>
      <c r="C1152" s="4">
        <v>3</v>
      </c>
      <c r="D1152" s="29">
        <v>122</v>
      </c>
      <c r="F1152" s="79">
        <f t="shared" si="44"/>
        <v>0</v>
      </c>
    </row>
    <row r="1153" spans="1:6" x14ac:dyDescent="0.25">
      <c r="A1153" s="5" t="s">
        <v>47</v>
      </c>
      <c r="B1153" s="26">
        <v>43940</v>
      </c>
      <c r="C1153" s="4">
        <v>0</v>
      </c>
      <c r="D1153" s="29">
        <v>30</v>
      </c>
      <c r="F1153" s="79">
        <f t="shared" si="44"/>
        <v>2</v>
      </c>
    </row>
    <row r="1154" spans="1:6" x14ac:dyDescent="0.25">
      <c r="A1154" s="61" t="s">
        <v>22</v>
      </c>
      <c r="B1154" s="26">
        <v>43941</v>
      </c>
      <c r="C1154" s="4">
        <v>42</v>
      </c>
      <c r="D1154" s="29">
        <v>915</v>
      </c>
      <c r="F1154" s="79">
        <f>E1154+F1130</f>
        <v>54</v>
      </c>
    </row>
    <row r="1155" spans="1:6" x14ac:dyDescent="0.25">
      <c r="A1155" s="5" t="s">
        <v>35</v>
      </c>
      <c r="B1155" s="26">
        <v>43941</v>
      </c>
      <c r="C1155" s="4">
        <v>0</v>
      </c>
      <c r="D1155" s="29">
        <v>0</v>
      </c>
      <c r="F1155" s="79">
        <f t="shared" ref="F1155:F1177" si="45">E1155+F1131</f>
        <v>0</v>
      </c>
    </row>
    <row r="1156" spans="1:6" x14ac:dyDescent="0.25">
      <c r="A1156" s="5" t="s">
        <v>21</v>
      </c>
      <c r="B1156" s="26">
        <v>43941</v>
      </c>
      <c r="C1156" s="4">
        <v>5</v>
      </c>
      <c r="D1156" s="29">
        <v>258</v>
      </c>
      <c r="E1156" s="4">
        <v>1</v>
      </c>
      <c r="F1156" s="79">
        <f t="shared" si="45"/>
        <v>10</v>
      </c>
    </row>
    <row r="1157" spans="1:6" x14ac:dyDescent="0.25">
      <c r="A1157" s="5" t="s">
        <v>36</v>
      </c>
      <c r="B1157" s="26">
        <v>43941</v>
      </c>
      <c r="C1157" s="4">
        <v>0</v>
      </c>
      <c r="D1157" s="29">
        <v>2</v>
      </c>
      <c r="F1157" s="79">
        <f t="shared" si="45"/>
        <v>1</v>
      </c>
    </row>
    <row r="1158" spans="1:6" x14ac:dyDescent="0.25">
      <c r="A1158" s="5" t="s">
        <v>20</v>
      </c>
      <c r="B1158" s="26">
        <v>43941</v>
      </c>
      <c r="C1158" s="4">
        <v>22</v>
      </c>
      <c r="D1158" s="29">
        <v>728</v>
      </c>
      <c r="E1158" s="4">
        <v>1</v>
      </c>
      <c r="F1158" s="79">
        <f t="shared" si="45"/>
        <v>38</v>
      </c>
    </row>
    <row r="1159" spans="1:6" x14ac:dyDescent="0.25">
      <c r="A1159" s="5" t="s">
        <v>27</v>
      </c>
      <c r="B1159" s="26">
        <v>43941</v>
      </c>
      <c r="C1159" s="4">
        <v>0</v>
      </c>
      <c r="D1159" s="29">
        <v>260</v>
      </c>
      <c r="E1159" s="4">
        <v>2</v>
      </c>
      <c r="F1159" s="79">
        <f t="shared" si="45"/>
        <v>9</v>
      </c>
    </row>
    <row r="1160" spans="1:6" x14ac:dyDescent="0.25">
      <c r="A1160" s="5" t="s">
        <v>37</v>
      </c>
      <c r="B1160" s="26">
        <v>43941</v>
      </c>
      <c r="C1160" s="4">
        <v>3</v>
      </c>
      <c r="D1160" s="29">
        <v>34</v>
      </c>
      <c r="F1160" s="79">
        <f t="shared" si="45"/>
        <v>0</v>
      </c>
    </row>
    <row r="1161" spans="1:6" x14ac:dyDescent="0.25">
      <c r="A1161" s="5" t="s">
        <v>38</v>
      </c>
      <c r="B1161" s="26">
        <v>43941</v>
      </c>
      <c r="C1161" s="4">
        <v>0</v>
      </c>
      <c r="D1161" s="29">
        <v>22</v>
      </c>
      <c r="F1161" s="79">
        <f t="shared" si="45"/>
        <v>0</v>
      </c>
    </row>
    <row r="1162" spans="1:6" x14ac:dyDescent="0.25">
      <c r="A1162" s="5" t="s">
        <v>48</v>
      </c>
      <c r="B1162" s="26">
        <v>43941</v>
      </c>
      <c r="C1162" s="4">
        <v>0</v>
      </c>
      <c r="D1162" s="29">
        <v>0</v>
      </c>
      <c r="F1162" s="79">
        <f t="shared" si="45"/>
        <v>0</v>
      </c>
    </row>
    <row r="1163" spans="1:6" x14ac:dyDescent="0.25">
      <c r="A1163" s="5" t="s">
        <v>39</v>
      </c>
      <c r="B1163" s="26">
        <v>43941</v>
      </c>
      <c r="C1163" s="4">
        <v>0</v>
      </c>
      <c r="D1163" s="29">
        <v>5</v>
      </c>
      <c r="F1163" s="79">
        <f t="shared" si="45"/>
        <v>0</v>
      </c>
    </row>
    <row r="1164" spans="1:6" x14ac:dyDescent="0.25">
      <c r="A1164" s="5" t="s">
        <v>40</v>
      </c>
      <c r="B1164" s="26">
        <v>43941</v>
      </c>
      <c r="C1164" s="4">
        <v>0</v>
      </c>
      <c r="D1164" s="29">
        <v>5</v>
      </c>
      <c r="F1164" s="79">
        <f t="shared" si="45"/>
        <v>0</v>
      </c>
    </row>
    <row r="1165" spans="1:6" x14ac:dyDescent="0.25">
      <c r="A1165" s="5" t="s">
        <v>28</v>
      </c>
      <c r="B1165" s="26">
        <v>43941</v>
      </c>
      <c r="C1165" s="4">
        <v>0</v>
      </c>
      <c r="D1165" s="29">
        <v>39</v>
      </c>
      <c r="F1165" s="79">
        <f t="shared" si="45"/>
        <v>3</v>
      </c>
    </row>
    <row r="1166" spans="1:6" x14ac:dyDescent="0.25">
      <c r="A1166" s="5" t="s">
        <v>24</v>
      </c>
      <c r="B1166" s="26">
        <v>43941</v>
      </c>
      <c r="C1166" s="4">
        <v>1</v>
      </c>
      <c r="D1166" s="29">
        <v>73</v>
      </c>
      <c r="E1166" s="4">
        <v>1</v>
      </c>
      <c r="F1166" s="79">
        <f t="shared" si="45"/>
        <v>8</v>
      </c>
    </row>
    <row r="1167" spans="1:6" x14ac:dyDescent="0.25">
      <c r="A1167" s="5" t="s">
        <v>30</v>
      </c>
      <c r="B1167" s="26">
        <v>43941</v>
      </c>
      <c r="C1167" s="4">
        <v>0</v>
      </c>
      <c r="D1167" s="29">
        <v>5</v>
      </c>
      <c r="F1167" s="79">
        <f t="shared" si="45"/>
        <v>0</v>
      </c>
    </row>
    <row r="1168" spans="1:6" x14ac:dyDescent="0.25">
      <c r="A1168" s="5" t="s">
        <v>26</v>
      </c>
      <c r="B1168" s="26">
        <v>43941</v>
      </c>
      <c r="C1168" s="4">
        <v>3</v>
      </c>
      <c r="D1168" s="29">
        <v>102</v>
      </c>
      <c r="F1168" s="79">
        <f t="shared" si="45"/>
        <v>3</v>
      </c>
    </row>
    <row r="1169" spans="1:6" x14ac:dyDescent="0.25">
      <c r="A1169" s="5" t="s">
        <v>25</v>
      </c>
      <c r="B1169" s="26">
        <v>43941</v>
      </c>
      <c r="C1169" s="4">
        <v>10</v>
      </c>
      <c r="D1169" s="29">
        <v>137</v>
      </c>
      <c r="E1169" s="4">
        <v>3</v>
      </c>
      <c r="F1169" s="79">
        <f t="shared" si="45"/>
        <v>7</v>
      </c>
    </row>
    <row r="1170" spans="1:6" x14ac:dyDescent="0.25">
      <c r="A1170" s="5" t="s">
        <v>41</v>
      </c>
      <c r="B1170" s="26">
        <v>43941</v>
      </c>
      <c r="C1170" s="4">
        <v>0</v>
      </c>
      <c r="D1170" s="29">
        <v>3</v>
      </c>
      <c r="F1170" s="79">
        <f t="shared" si="45"/>
        <v>0</v>
      </c>
    </row>
    <row r="1171" spans="1:6" x14ac:dyDescent="0.25">
      <c r="A1171" s="5" t="s">
        <v>42</v>
      </c>
      <c r="B1171" s="26">
        <v>43941</v>
      </c>
      <c r="C1171" s="4">
        <v>0</v>
      </c>
      <c r="D1171" s="29">
        <v>2</v>
      </c>
      <c r="F1171" s="79">
        <f t="shared" si="45"/>
        <v>0</v>
      </c>
    </row>
    <row r="1172" spans="1:6" x14ac:dyDescent="0.25">
      <c r="A1172" s="5" t="s">
        <v>43</v>
      </c>
      <c r="B1172" s="26">
        <v>43941</v>
      </c>
      <c r="C1172" s="4">
        <v>0</v>
      </c>
      <c r="D1172" s="29">
        <v>11</v>
      </c>
      <c r="F1172" s="79">
        <f t="shared" si="45"/>
        <v>0</v>
      </c>
    </row>
    <row r="1173" spans="1:6" x14ac:dyDescent="0.25">
      <c r="A1173" s="5" t="s">
        <v>44</v>
      </c>
      <c r="B1173" s="26">
        <v>43941</v>
      </c>
      <c r="C1173" s="4">
        <v>1</v>
      </c>
      <c r="D1173" s="29">
        <v>41</v>
      </c>
      <c r="F1173" s="79">
        <f t="shared" si="45"/>
        <v>0</v>
      </c>
    </row>
    <row r="1174" spans="1:6" x14ac:dyDescent="0.25">
      <c r="A1174" s="5" t="s">
        <v>29</v>
      </c>
      <c r="B1174" s="26">
        <v>43941</v>
      </c>
      <c r="C1174" s="4">
        <v>2</v>
      </c>
      <c r="D1174" s="29">
        <v>224</v>
      </c>
      <c r="F1174" s="79">
        <f>E1174+F1150</f>
        <v>2</v>
      </c>
    </row>
    <row r="1175" spans="1:6" x14ac:dyDescent="0.25">
      <c r="A1175" s="5" t="s">
        <v>45</v>
      </c>
      <c r="B1175" s="26">
        <v>43941</v>
      </c>
      <c r="C1175" s="4">
        <v>0</v>
      </c>
      <c r="D1175" s="29">
        <v>12</v>
      </c>
      <c r="F1175" s="79">
        <f t="shared" si="45"/>
        <v>0</v>
      </c>
    </row>
    <row r="1176" spans="1:6" x14ac:dyDescent="0.25">
      <c r="A1176" s="5" t="s">
        <v>46</v>
      </c>
      <c r="B1176" s="26">
        <v>43941</v>
      </c>
      <c r="C1176" s="4">
        <v>0</v>
      </c>
      <c r="D1176" s="29">
        <v>122</v>
      </c>
      <c r="F1176" s="79">
        <f t="shared" si="45"/>
        <v>0</v>
      </c>
    </row>
    <row r="1177" spans="1:6" x14ac:dyDescent="0.25">
      <c r="A1177" s="5" t="s">
        <v>47</v>
      </c>
      <c r="B1177" s="26">
        <v>43941</v>
      </c>
      <c r="C1177" s="4">
        <v>1</v>
      </c>
      <c r="D1177" s="29">
        <v>31</v>
      </c>
      <c r="F1177" s="79">
        <f t="shared" si="45"/>
        <v>2</v>
      </c>
    </row>
    <row r="1178" spans="1:6" x14ac:dyDescent="0.25">
      <c r="A1178" s="61" t="s">
        <v>22</v>
      </c>
      <c r="B1178" s="26">
        <v>43942</v>
      </c>
      <c r="C1178" s="4">
        <v>60</v>
      </c>
      <c r="D1178" s="29">
        <v>975</v>
      </c>
      <c r="E1178" s="4">
        <v>4</v>
      </c>
      <c r="F1178" s="79">
        <f>E1178+F1154</f>
        <v>58</v>
      </c>
    </row>
    <row r="1179" spans="1:6" x14ac:dyDescent="0.25">
      <c r="A1179" s="5" t="s">
        <v>35</v>
      </c>
      <c r="B1179" s="26">
        <v>43942</v>
      </c>
      <c r="C1179" s="4">
        <v>0</v>
      </c>
      <c r="D1179" s="29">
        <v>0</v>
      </c>
      <c r="F1179" s="79">
        <f t="shared" ref="F1179:F1201" si="46">E1179+F1155</f>
        <v>0</v>
      </c>
    </row>
    <row r="1180" spans="1:6" x14ac:dyDescent="0.25">
      <c r="A1180" s="5" t="s">
        <v>21</v>
      </c>
      <c r="B1180" s="26">
        <v>43942</v>
      </c>
      <c r="C1180" s="4">
        <v>5</v>
      </c>
      <c r="D1180" s="29">
        <v>263</v>
      </c>
      <c r="F1180" s="79">
        <f t="shared" si="46"/>
        <v>10</v>
      </c>
    </row>
    <row r="1181" spans="1:6" x14ac:dyDescent="0.25">
      <c r="A1181" s="5" t="s">
        <v>36</v>
      </c>
      <c r="B1181" s="26">
        <v>43942</v>
      </c>
      <c r="C1181" s="4">
        <v>0</v>
      </c>
      <c r="D1181" s="29">
        <v>2</v>
      </c>
      <c r="F1181" s="79">
        <f t="shared" si="46"/>
        <v>1</v>
      </c>
    </row>
    <row r="1182" spans="1:6" x14ac:dyDescent="0.25">
      <c r="A1182" s="5" t="s">
        <v>20</v>
      </c>
      <c r="B1182" s="26">
        <v>43942</v>
      </c>
      <c r="C1182" s="4">
        <v>33</v>
      </c>
      <c r="D1182" s="29">
        <v>761</v>
      </c>
      <c r="E1182" s="4">
        <v>3</v>
      </c>
      <c r="F1182" s="79">
        <f t="shared" si="46"/>
        <v>41</v>
      </c>
    </row>
    <row r="1183" spans="1:6" x14ac:dyDescent="0.25">
      <c r="A1183" s="5" t="s">
        <v>27</v>
      </c>
      <c r="B1183" s="26">
        <v>43942</v>
      </c>
      <c r="C1183" s="4">
        <v>0</v>
      </c>
      <c r="D1183" s="29">
        <v>260</v>
      </c>
      <c r="F1183" s="79">
        <f t="shared" si="46"/>
        <v>9</v>
      </c>
    </row>
    <row r="1184" spans="1:6" x14ac:dyDescent="0.25">
      <c r="A1184" s="5" t="s">
        <v>37</v>
      </c>
      <c r="B1184" s="26">
        <v>43942</v>
      </c>
      <c r="C1184" s="4">
        <v>0</v>
      </c>
      <c r="D1184" s="29">
        <v>34</v>
      </c>
      <c r="F1184" s="79">
        <f t="shared" si="46"/>
        <v>0</v>
      </c>
    </row>
    <row r="1185" spans="1:6" x14ac:dyDescent="0.25">
      <c r="A1185" s="5" t="s">
        <v>38</v>
      </c>
      <c r="B1185" s="26">
        <v>43942</v>
      </c>
      <c r="C1185" s="4">
        <v>0</v>
      </c>
      <c r="D1185" s="29">
        <v>22</v>
      </c>
      <c r="F1185" s="79">
        <f t="shared" si="46"/>
        <v>0</v>
      </c>
    </row>
    <row r="1186" spans="1:6" x14ac:dyDescent="0.25">
      <c r="A1186" s="5" t="s">
        <v>48</v>
      </c>
      <c r="B1186" s="26">
        <v>43942</v>
      </c>
      <c r="C1186" s="4">
        <v>0</v>
      </c>
      <c r="D1186" s="29">
        <v>0</v>
      </c>
      <c r="F1186" s="79">
        <f t="shared" si="46"/>
        <v>0</v>
      </c>
    </row>
    <row r="1187" spans="1:6" x14ac:dyDescent="0.25">
      <c r="A1187" s="5" t="s">
        <v>39</v>
      </c>
      <c r="B1187" s="26">
        <v>43942</v>
      </c>
      <c r="C1187" s="4">
        <v>0</v>
      </c>
      <c r="D1187" s="29">
        <v>5</v>
      </c>
      <c r="F1187" s="79">
        <f t="shared" si="46"/>
        <v>0</v>
      </c>
    </row>
    <row r="1188" spans="1:6" x14ac:dyDescent="0.25">
      <c r="A1188" s="5" t="s">
        <v>40</v>
      </c>
      <c r="B1188" s="26">
        <v>43942</v>
      </c>
      <c r="C1188" s="4">
        <v>0</v>
      </c>
      <c r="D1188" s="29">
        <v>5</v>
      </c>
      <c r="F1188" s="79">
        <f t="shared" si="46"/>
        <v>0</v>
      </c>
    </row>
    <row r="1189" spans="1:6" x14ac:dyDescent="0.25">
      <c r="A1189" s="5" t="s">
        <v>28</v>
      </c>
      <c r="B1189" s="26">
        <v>43942</v>
      </c>
      <c r="C1189" s="4">
        <v>1</v>
      </c>
      <c r="D1189" s="29">
        <v>40</v>
      </c>
      <c r="E1189" s="4">
        <v>2</v>
      </c>
      <c r="F1189" s="79">
        <f t="shared" si="46"/>
        <v>5</v>
      </c>
    </row>
    <row r="1190" spans="1:6" x14ac:dyDescent="0.25">
      <c r="A1190" s="5" t="s">
        <v>24</v>
      </c>
      <c r="B1190" s="26">
        <v>43942</v>
      </c>
      <c r="C1190" s="4">
        <v>0</v>
      </c>
      <c r="D1190" s="29">
        <v>73</v>
      </c>
      <c r="F1190" s="79">
        <f t="shared" si="46"/>
        <v>8</v>
      </c>
    </row>
    <row r="1191" spans="1:6" x14ac:dyDescent="0.25">
      <c r="A1191" s="5" t="s">
        <v>30</v>
      </c>
      <c r="B1191" s="26">
        <v>43942</v>
      </c>
      <c r="C1191" s="4">
        <v>0</v>
      </c>
      <c r="D1191" s="29">
        <v>5</v>
      </c>
      <c r="F1191" s="79">
        <f t="shared" si="46"/>
        <v>0</v>
      </c>
    </row>
    <row r="1192" spans="1:6" x14ac:dyDescent="0.25">
      <c r="A1192" s="5" t="s">
        <v>26</v>
      </c>
      <c r="B1192" s="26">
        <v>43942</v>
      </c>
      <c r="C1192" s="4">
        <v>0</v>
      </c>
      <c r="D1192" s="29">
        <v>102</v>
      </c>
      <c r="F1192" s="79">
        <f t="shared" si="46"/>
        <v>3</v>
      </c>
    </row>
    <row r="1193" spans="1:6" x14ac:dyDescent="0.25">
      <c r="A1193" s="5" t="s">
        <v>25</v>
      </c>
      <c r="B1193" s="26">
        <v>43942</v>
      </c>
      <c r="C1193" s="4">
        <v>11</v>
      </c>
      <c r="D1193" s="29">
        <v>148</v>
      </c>
      <c r="F1193" s="79">
        <f t="shared" si="46"/>
        <v>7</v>
      </c>
    </row>
    <row r="1194" spans="1:6" x14ac:dyDescent="0.25">
      <c r="A1194" s="5" t="s">
        <v>41</v>
      </c>
      <c r="B1194" s="26">
        <v>43942</v>
      </c>
      <c r="C1194" s="4">
        <v>0</v>
      </c>
      <c r="D1194" s="29">
        <v>3</v>
      </c>
      <c r="F1194" s="79">
        <f t="shared" si="46"/>
        <v>0</v>
      </c>
    </row>
    <row r="1195" spans="1:6" x14ac:dyDescent="0.25">
      <c r="A1195" s="5" t="s">
        <v>42</v>
      </c>
      <c r="B1195" s="26">
        <v>43942</v>
      </c>
      <c r="C1195" s="4">
        <v>0</v>
      </c>
      <c r="D1195" s="29">
        <v>2</v>
      </c>
      <c r="F1195" s="79">
        <f t="shared" si="46"/>
        <v>0</v>
      </c>
    </row>
    <row r="1196" spans="1:6" x14ac:dyDescent="0.25">
      <c r="A1196" s="5" t="s">
        <v>43</v>
      </c>
      <c r="B1196" s="26">
        <v>43942</v>
      </c>
      <c r="C1196" s="4">
        <v>0</v>
      </c>
      <c r="D1196" s="29">
        <v>11</v>
      </c>
      <c r="F1196" s="79">
        <f t="shared" si="46"/>
        <v>0</v>
      </c>
    </row>
    <row r="1197" spans="1:6" x14ac:dyDescent="0.25">
      <c r="A1197" s="5" t="s">
        <v>44</v>
      </c>
      <c r="B1197" s="26">
        <v>43942</v>
      </c>
      <c r="C1197" s="4">
        <v>0</v>
      </c>
      <c r="D1197" s="29">
        <v>41</v>
      </c>
      <c r="F1197" s="79">
        <f t="shared" si="46"/>
        <v>0</v>
      </c>
    </row>
    <row r="1198" spans="1:6" x14ac:dyDescent="0.25">
      <c r="A1198" s="5" t="s">
        <v>29</v>
      </c>
      <c r="B1198" s="26">
        <v>43942</v>
      </c>
      <c r="C1198" s="4">
        <v>1</v>
      </c>
      <c r="D1198" s="29">
        <v>225</v>
      </c>
      <c r="F1198" s="79">
        <f>E1198+F1174</f>
        <v>2</v>
      </c>
    </row>
    <row r="1199" spans="1:6" x14ac:dyDescent="0.25">
      <c r="A1199" s="5" t="s">
        <v>45</v>
      </c>
      <c r="B1199" s="26">
        <v>43942</v>
      </c>
      <c r="C1199" s="4">
        <v>0</v>
      </c>
      <c r="D1199" s="29">
        <v>12</v>
      </c>
      <c r="F1199" s="79">
        <f t="shared" si="46"/>
        <v>0</v>
      </c>
    </row>
    <row r="1200" spans="1:6" x14ac:dyDescent="0.25">
      <c r="A1200" s="5" t="s">
        <v>46</v>
      </c>
      <c r="B1200" s="26">
        <v>43942</v>
      </c>
      <c r="C1200" s="4">
        <v>2</v>
      </c>
      <c r="D1200" s="29">
        <v>124</v>
      </c>
      <c r="F1200" s="79">
        <f t="shared" si="46"/>
        <v>0</v>
      </c>
    </row>
    <row r="1201" spans="1:6" x14ac:dyDescent="0.25">
      <c r="A1201" s="5" t="s">
        <v>47</v>
      </c>
      <c r="B1201" s="26">
        <v>43942</v>
      </c>
      <c r="C1201" s="4">
        <v>0</v>
      </c>
      <c r="D1201" s="29">
        <v>31</v>
      </c>
      <c r="F1201" s="79">
        <f t="shared" si="46"/>
        <v>2</v>
      </c>
    </row>
    <row r="1202" spans="1:6" x14ac:dyDescent="0.25">
      <c r="A1202" s="61" t="s">
        <v>22</v>
      </c>
      <c r="B1202" s="26">
        <v>43943</v>
      </c>
      <c r="C1202" s="4">
        <v>61</v>
      </c>
      <c r="D1202" s="29">
        <v>1036</v>
      </c>
      <c r="E1202" s="4">
        <v>5</v>
      </c>
      <c r="F1202" s="79">
        <f>E1202+F1178</f>
        <v>63</v>
      </c>
    </row>
    <row r="1203" spans="1:6" x14ac:dyDescent="0.25">
      <c r="A1203" s="5" t="s">
        <v>35</v>
      </c>
      <c r="B1203" s="26">
        <v>43943</v>
      </c>
      <c r="C1203" s="4">
        <v>0</v>
      </c>
      <c r="D1203" s="29">
        <v>0</v>
      </c>
      <c r="F1203" s="79">
        <f t="shared" ref="F1203:F1225" si="47">E1203+F1179</f>
        <v>0</v>
      </c>
    </row>
    <row r="1204" spans="1:6" x14ac:dyDescent="0.25">
      <c r="A1204" s="5" t="s">
        <v>21</v>
      </c>
      <c r="B1204" s="26">
        <v>43943</v>
      </c>
      <c r="C1204" s="4">
        <v>7</v>
      </c>
      <c r="D1204" s="29">
        <v>270</v>
      </c>
      <c r="F1204" s="79">
        <f t="shared" si="47"/>
        <v>10</v>
      </c>
    </row>
    <row r="1205" spans="1:6" x14ac:dyDescent="0.25">
      <c r="A1205" s="5" t="s">
        <v>36</v>
      </c>
      <c r="B1205" s="26">
        <v>43943</v>
      </c>
      <c r="C1205" s="4">
        <v>0</v>
      </c>
      <c r="D1205" s="29">
        <v>2</v>
      </c>
      <c r="F1205" s="79">
        <f t="shared" si="47"/>
        <v>1</v>
      </c>
    </row>
    <row r="1206" spans="1:6" x14ac:dyDescent="0.25">
      <c r="A1206" s="5" t="s">
        <v>20</v>
      </c>
      <c r="B1206" s="26">
        <v>43943</v>
      </c>
      <c r="C1206" s="4">
        <v>39</v>
      </c>
      <c r="D1206" s="29">
        <v>800</v>
      </c>
      <c r="E1206" s="4">
        <v>2</v>
      </c>
      <c r="F1206" s="79">
        <f t="shared" si="47"/>
        <v>43</v>
      </c>
    </row>
    <row r="1207" spans="1:6" x14ac:dyDescent="0.25">
      <c r="A1207" s="5" t="s">
        <v>27</v>
      </c>
      <c r="B1207" s="26">
        <v>43943</v>
      </c>
      <c r="C1207" s="4">
        <v>4</v>
      </c>
      <c r="D1207" s="29">
        <v>264</v>
      </c>
      <c r="E1207" s="4">
        <v>1</v>
      </c>
      <c r="F1207" s="79">
        <f t="shared" si="47"/>
        <v>10</v>
      </c>
    </row>
    <row r="1208" spans="1:6" x14ac:dyDescent="0.25">
      <c r="A1208" s="5" t="s">
        <v>37</v>
      </c>
      <c r="B1208" s="26">
        <v>43943</v>
      </c>
      <c r="C1208" s="4">
        <v>0</v>
      </c>
      <c r="D1208" s="29">
        <v>34</v>
      </c>
      <c r="F1208" s="79">
        <f t="shared" si="47"/>
        <v>0</v>
      </c>
    </row>
    <row r="1209" spans="1:6" x14ac:dyDescent="0.25">
      <c r="A1209" s="5" t="s">
        <v>38</v>
      </c>
      <c r="B1209" s="26">
        <v>43943</v>
      </c>
      <c r="C1209" s="4">
        <v>0</v>
      </c>
      <c r="D1209" s="29">
        <v>22</v>
      </c>
      <c r="F1209" s="79">
        <f t="shared" si="47"/>
        <v>0</v>
      </c>
    </row>
    <row r="1210" spans="1:6" x14ac:dyDescent="0.25">
      <c r="A1210" s="5" t="s">
        <v>48</v>
      </c>
      <c r="B1210" s="26">
        <v>43943</v>
      </c>
      <c r="C1210" s="4">
        <v>0</v>
      </c>
      <c r="D1210" s="29">
        <v>0</v>
      </c>
      <c r="F1210" s="79">
        <f t="shared" si="47"/>
        <v>0</v>
      </c>
    </row>
    <row r="1211" spans="1:6" x14ac:dyDescent="0.25">
      <c r="A1211" s="5" t="s">
        <v>39</v>
      </c>
      <c r="B1211" s="26">
        <v>43943</v>
      </c>
      <c r="C1211" s="4">
        <v>0</v>
      </c>
      <c r="D1211" s="29">
        <v>5</v>
      </c>
      <c r="F1211" s="79">
        <f t="shared" si="47"/>
        <v>0</v>
      </c>
    </row>
    <row r="1212" spans="1:6" x14ac:dyDescent="0.25">
      <c r="A1212" s="5" t="s">
        <v>40</v>
      </c>
      <c r="B1212" s="26">
        <v>43943</v>
      </c>
      <c r="C1212" s="4">
        <v>0</v>
      </c>
      <c r="D1212" s="29">
        <v>5</v>
      </c>
      <c r="F1212" s="79">
        <f t="shared" si="47"/>
        <v>0</v>
      </c>
    </row>
    <row r="1213" spans="1:6" x14ac:dyDescent="0.25">
      <c r="A1213" s="5" t="s">
        <v>28</v>
      </c>
      <c r="B1213" s="26">
        <v>43943</v>
      </c>
      <c r="C1213" s="4">
        <v>5</v>
      </c>
      <c r="D1213" s="29">
        <v>45</v>
      </c>
      <c r="F1213" s="79">
        <f t="shared" si="47"/>
        <v>5</v>
      </c>
    </row>
    <row r="1214" spans="1:6" x14ac:dyDescent="0.25">
      <c r="A1214" s="5" t="s">
        <v>24</v>
      </c>
      <c r="B1214" s="26">
        <v>43943</v>
      </c>
      <c r="C1214" s="4">
        <v>1</v>
      </c>
      <c r="D1214" s="29">
        <v>74</v>
      </c>
      <c r="F1214" s="79">
        <f t="shared" si="47"/>
        <v>8</v>
      </c>
    </row>
    <row r="1215" spans="1:6" x14ac:dyDescent="0.25">
      <c r="A1215" s="5" t="s">
        <v>30</v>
      </c>
      <c r="B1215" s="26">
        <v>43943</v>
      </c>
      <c r="C1215" s="4">
        <v>0</v>
      </c>
      <c r="D1215" s="29">
        <v>5</v>
      </c>
      <c r="F1215" s="79">
        <f t="shared" si="47"/>
        <v>0</v>
      </c>
    </row>
    <row r="1216" spans="1:6" x14ac:dyDescent="0.25">
      <c r="A1216" s="5" t="s">
        <v>26</v>
      </c>
      <c r="B1216" s="26">
        <v>43943</v>
      </c>
      <c r="C1216" s="4">
        <v>1</v>
      </c>
      <c r="D1216" s="29">
        <v>103</v>
      </c>
      <c r="F1216" s="79">
        <f t="shared" si="47"/>
        <v>3</v>
      </c>
    </row>
    <row r="1217" spans="1:6" x14ac:dyDescent="0.25">
      <c r="A1217" s="5" t="s">
        <v>25</v>
      </c>
      <c r="B1217" s="26">
        <v>43943</v>
      </c>
      <c r="C1217" s="4">
        <v>17</v>
      </c>
      <c r="D1217" s="29">
        <v>165</v>
      </c>
      <c r="F1217" s="79">
        <f t="shared" si="47"/>
        <v>7</v>
      </c>
    </row>
    <row r="1218" spans="1:6" x14ac:dyDescent="0.25">
      <c r="A1218" s="5" t="s">
        <v>41</v>
      </c>
      <c r="B1218" s="26">
        <v>43943</v>
      </c>
      <c r="C1218" s="4">
        <v>0</v>
      </c>
      <c r="D1218" s="29">
        <v>3</v>
      </c>
      <c r="F1218" s="79">
        <f t="shared" si="47"/>
        <v>0</v>
      </c>
    </row>
    <row r="1219" spans="1:6" x14ac:dyDescent="0.25">
      <c r="A1219" s="5" t="s">
        <v>42</v>
      </c>
      <c r="B1219" s="26">
        <v>43943</v>
      </c>
      <c r="C1219" s="4">
        <v>0</v>
      </c>
      <c r="D1219" s="29">
        <v>2</v>
      </c>
      <c r="F1219" s="79">
        <f t="shared" si="47"/>
        <v>0</v>
      </c>
    </row>
    <row r="1220" spans="1:6" x14ac:dyDescent="0.25">
      <c r="A1220" s="5" t="s">
        <v>43</v>
      </c>
      <c r="B1220" s="26">
        <v>43943</v>
      </c>
      <c r="C1220" s="4">
        <v>0</v>
      </c>
      <c r="D1220" s="29">
        <v>11</v>
      </c>
      <c r="F1220" s="79">
        <f t="shared" si="47"/>
        <v>0</v>
      </c>
    </row>
    <row r="1221" spans="1:6" x14ac:dyDescent="0.25">
      <c r="A1221" s="5" t="s">
        <v>44</v>
      </c>
      <c r="B1221" s="26">
        <v>43943</v>
      </c>
      <c r="C1221" s="4">
        <v>0</v>
      </c>
      <c r="D1221" s="29">
        <v>41</v>
      </c>
      <c r="F1221" s="79">
        <f t="shared" si="47"/>
        <v>0</v>
      </c>
    </row>
    <row r="1222" spans="1:6" x14ac:dyDescent="0.25">
      <c r="A1222" s="5" t="s">
        <v>29</v>
      </c>
      <c r="B1222" s="26">
        <v>43943</v>
      </c>
      <c r="C1222" s="4">
        <v>5</v>
      </c>
      <c r="D1222" s="29">
        <v>230</v>
      </c>
      <c r="F1222" s="79">
        <f>E1222+F1198</f>
        <v>2</v>
      </c>
    </row>
    <row r="1223" spans="1:6" x14ac:dyDescent="0.25">
      <c r="A1223" s="5" t="s">
        <v>45</v>
      </c>
      <c r="B1223" s="26">
        <v>43943</v>
      </c>
      <c r="C1223" s="4">
        <v>0</v>
      </c>
      <c r="D1223" s="29">
        <v>12</v>
      </c>
      <c r="F1223" s="79">
        <f t="shared" si="47"/>
        <v>0</v>
      </c>
    </row>
    <row r="1224" spans="1:6" x14ac:dyDescent="0.25">
      <c r="A1224" s="5" t="s">
        <v>46</v>
      </c>
      <c r="B1224" s="26">
        <v>43943</v>
      </c>
      <c r="C1224" s="4">
        <v>0</v>
      </c>
      <c r="D1224" s="29">
        <v>124</v>
      </c>
      <c r="F1224" s="79">
        <f t="shared" si="47"/>
        <v>0</v>
      </c>
    </row>
    <row r="1225" spans="1:6" x14ac:dyDescent="0.25">
      <c r="A1225" s="5" t="s">
        <v>47</v>
      </c>
      <c r="B1225" s="26">
        <v>43943</v>
      </c>
      <c r="C1225" s="4">
        <v>4</v>
      </c>
      <c r="D1225" s="29">
        <v>35</v>
      </c>
      <c r="F1225" s="79">
        <f t="shared" si="47"/>
        <v>2</v>
      </c>
    </row>
    <row r="1226" spans="1:6" x14ac:dyDescent="0.25">
      <c r="A1226" s="61" t="s">
        <v>22</v>
      </c>
      <c r="B1226" s="26">
        <v>43944</v>
      </c>
      <c r="C1226" s="4">
        <v>84</v>
      </c>
      <c r="D1226" s="29">
        <v>1120</v>
      </c>
      <c r="E1226" s="4">
        <v>4</v>
      </c>
      <c r="F1226" s="79">
        <f>E1226+F1202</f>
        <v>67</v>
      </c>
    </row>
    <row r="1227" spans="1:6" x14ac:dyDescent="0.25">
      <c r="A1227" s="5" t="s">
        <v>35</v>
      </c>
      <c r="B1227" s="26">
        <v>43944</v>
      </c>
      <c r="C1227" s="4">
        <v>0</v>
      </c>
      <c r="D1227" s="29">
        <v>0</v>
      </c>
      <c r="F1227" s="79">
        <f t="shared" ref="F1227:F1249" si="48">E1227+F1203</f>
        <v>0</v>
      </c>
    </row>
    <row r="1228" spans="1:6" x14ac:dyDescent="0.25">
      <c r="A1228" s="5" t="s">
        <v>21</v>
      </c>
      <c r="B1228" s="26">
        <v>43944</v>
      </c>
      <c r="C1228" s="4">
        <v>10</v>
      </c>
      <c r="D1228" s="29">
        <v>280</v>
      </c>
      <c r="F1228" s="79">
        <f t="shared" si="48"/>
        <v>10</v>
      </c>
    </row>
    <row r="1229" spans="1:6" x14ac:dyDescent="0.25">
      <c r="A1229" s="5" t="s">
        <v>36</v>
      </c>
      <c r="B1229" s="26">
        <v>43944</v>
      </c>
      <c r="C1229" s="4">
        <v>0</v>
      </c>
      <c r="D1229" s="29">
        <v>2</v>
      </c>
      <c r="F1229" s="79">
        <f t="shared" si="48"/>
        <v>1</v>
      </c>
    </row>
    <row r="1230" spans="1:6" x14ac:dyDescent="0.25">
      <c r="A1230" s="5" t="s">
        <v>20</v>
      </c>
      <c r="B1230" s="26">
        <v>43944</v>
      </c>
      <c r="C1230" s="4">
        <v>37</v>
      </c>
      <c r="D1230" s="29">
        <v>837</v>
      </c>
      <c r="E1230" s="4">
        <v>1</v>
      </c>
      <c r="F1230" s="79">
        <f t="shared" si="48"/>
        <v>44</v>
      </c>
    </row>
    <row r="1231" spans="1:6" x14ac:dyDescent="0.25">
      <c r="A1231" s="5" t="s">
        <v>27</v>
      </c>
      <c r="B1231" s="26">
        <v>43944</v>
      </c>
      <c r="C1231" s="4">
        <v>2</v>
      </c>
      <c r="D1231" s="29">
        <v>266</v>
      </c>
      <c r="F1231" s="79">
        <f t="shared" si="48"/>
        <v>10</v>
      </c>
    </row>
    <row r="1232" spans="1:6" x14ac:dyDescent="0.25">
      <c r="A1232" s="5" t="s">
        <v>37</v>
      </c>
      <c r="B1232" s="26">
        <v>43944</v>
      </c>
      <c r="C1232" s="4">
        <v>1</v>
      </c>
      <c r="D1232" s="29">
        <v>35</v>
      </c>
      <c r="F1232" s="79">
        <f t="shared" si="48"/>
        <v>0</v>
      </c>
    </row>
    <row r="1233" spans="1:6" x14ac:dyDescent="0.25">
      <c r="A1233" s="5" t="s">
        <v>38</v>
      </c>
      <c r="B1233" s="26">
        <v>43944</v>
      </c>
      <c r="C1233" s="4">
        <v>0</v>
      </c>
      <c r="D1233" s="29">
        <v>22</v>
      </c>
      <c r="F1233" s="79">
        <f t="shared" si="48"/>
        <v>0</v>
      </c>
    </row>
    <row r="1234" spans="1:6" x14ac:dyDescent="0.25">
      <c r="A1234" s="5" t="s">
        <v>48</v>
      </c>
      <c r="B1234" s="26">
        <v>43944</v>
      </c>
      <c r="C1234" s="4">
        <v>0</v>
      </c>
      <c r="D1234" s="29">
        <v>0</v>
      </c>
      <c r="F1234" s="79">
        <f t="shared" si="48"/>
        <v>0</v>
      </c>
    </row>
    <row r="1235" spans="1:6" x14ac:dyDescent="0.25">
      <c r="A1235" s="5" t="s">
        <v>39</v>
      </c>
      <c r="B1235" s="26">
        <v>43944</v>
      </c>
      <c r="C1235" s="4">
        <v>0</v>
      </c>
      <c r="D1235" s="29">
        <v>5</v>
      </c>
      <c r="F1235" s="79">
        <f t="shared" si="48"/>
        <v>0</v>
      </c>
    </row>
    <row r="1236" spans="1:6" x14ac:dyDescent="0.25">
      <c r="A1236" s="5" t="s">
        <v>40</v>
      </c>
      <c r="B1236" s="26">
        <v>43944</v>
      </c>
      <c r="C1236" s="4">
        <v>0</v>
      </c>
      <c r="D1236" s="29">
        <v>5</v>
      </c>
      <c r="F1236" s="79">
        <f t="shared" si="48"/>
        <v>0</v>
      </c>
    </row>
    <row r="1237" spans="1:6" x14ac:dyDescent="0.25">
      <c r="A1237" s="5" t="s">
        <v>28</v>
      </c>
      <c r="B1237" s="26">
        <v>43944</v>
      </c>
      <c r="C1237" s="4">
        <v>0</v>
      </c>
      <c r="D1237" s="29">
        <v>45</v>
      </c>
      <c r="F1237" s="79">
        <f t="shared" si="48"/>
        <v>5</v>
      </c>
    </row>
    <row r="1238" spans="1:6" x14ac:dyDescent="0.25">
      <c r="A1238" s="5" t="s">
        <v>24</v>
      </c>
      <c r="B1238" s="26">
        <v>43944</v>
      </c>
      <c r="C1238" s="4">
        <v>1</v>
      </c>
      <c r="D1238" s="29">
        <v>75</v>
      </c>
      <c r="E1238" s="4">
        <v>1</v>
      </c>
      <c r="F1238" s="79">
        <f t="shared" si="48"/>
        <v>9</v>
      </c>
    </row>
    <row r="1239" spans="1:6" x14ac:dyDescent="0.25">
      <c r="A1239" s="5" t="s">
        <v>30</v>
      </c>
      <c r="B1239" s="26">
        <v>43944</v>
      </c>
      <c r="C1239" s="4">
        <v>0</v>
      </c>
      <c r="D1239" s="29">
        <v>5</v>
      </c>
      <c r="F1239" s="79">
        <f t="shared" si="48"/>
        <v>0</v>
      </c>
    </row>
    <row r="1240" spans="1:6" x14ac:dyDescent="0.25">
      <c r="A1240" s="5" t="s">
        <v>26</v>
      </c>
      <c r="B1240" s="26">
        <v>43944</v>
      </c>
      <c r="C1240" s="4">
        <v>1</v>
      </c>
      <c r="D1240" s="29">
        <v>104</v>
      </c>
      <c r="F1240" s="79">
        <f t="shared" si="48"/>
        <v>3</v>
      </c>
    </row>
    <row r="1241" spans="1:6" x14ac:dyDescent="0.25">
      <c r="A1241" s="5" t="s">
        <v>25</v>
      </c>
      <c r="B1241" s="26">
        <v>43944</v>
      </c>
      <c r="C1241" s="4">
        <v>4</v>
      </c>
      <c r="D1241" s="29">
        <v>169</v>
      </c>
      <c r="F1241" s="79">
        <f t="shared" si="48"/>
        <v>7</v>
      </c>
    </row>
    <row r="1242" spans="1:6" x14ac:dyDescent="0.25">
      <c r="A1242" s="5" t="s">
        <v>41</v>
      </c>
      <c r="B1242" s="26">
        <v>43944</v>
      </c>
      <c r="C1242" s="4">
        <v>0</v>
      </c>
      <c r="D1242" s="29">
        <v>3</v>
      </c>
      <c r="F1242" s="79">
        <f t="shared" si="48"/>
        <v>0</v>
      </c>
    </row>
    <row r="1243" spans="1:6" x14ac:dyDescent="0.25">
      <c r="A1243" s="5" t="s">
        <v>42</v>
      </c>
      <c r="B1243" s="26">
        <v>43944</v>
      </c>
      <c r="C1243" s="4">
        <v>0</v>
      </c>
      <c r="D1243" s="29">
        <v>2</v>
      </c>
      <c r="F1243" s="79">
        <f t="shared" si="48"/>
        <v>0</v>
      </c>
    </row>
    <row r="1244" spans="1:6" x14ac:dyDescent="0.25">
      <c r="A1244" s="5" t="s">
        <v>43</v>
      </c>
      <c r="B1244" s="26">
        <v>43944</v>
      </c>
      <c r="C1244" s="4">
        <v>0</v>
      </c>
      <c r="D1244" s="29">
        <v>11</v>
      </c>
      <c r="F1244" s="79">
        <f t="shared" si="48"/>
        <v>0</v>
      </c>
    </row>
    <row r="1245" spans="1:6" x14ac:dyDescent="0.25">
      <c r="A1245" s="5" t="s">
        <v>44</v>
      </c>
      <c r="B1245" s="26">
        <v>43944</v>
      </c>
      <c r="C1245" s="4">
        <v>0</v>
      </c>
      <c r="D1245" s="29">
        <v>41</v>
      </c>
      <c r="F1245" s="79">
        <f t="shared" si="48"/>
        <v>0</v>
      </c>
    </row>
    <row r="1246" spans="1:6" x14ac:dyDescent="0.25">
      <c r="A1246" s="5" t="s">
        <v>29</v>
      </c>
      <c r="B1246" s="26">
        <v>43944</v>
      </c>
      <c r="C1246" s="4">
        <v>6</v>
      </c>
      <c r="D1246" s="29">
        <v>236</v>
      </c>
      <c r="F1246" s="79">
        <f>E1246+F1222</f>
        <v>2</v>
      </c>
    </row>
    <row r="1247" spans="1:6" x14ac:dyDescent="0.25">
      <c r="A1247" s="5" t="s">
        <v>45</v>
      </c>
      <c r="B1247" s="26">
        <v>43944</v>
      </c>
      <c r="C1247" s="4">
        <v>0</v>
      </c>
      <c r="D1247" s="29">
        <v>12</v>
      </c>
      <c r="F1247" s="79">
        <f t="shared" si="48"/>
        <v>0</v>
      </c>
    </row>
    <row r="1248" spans="1:6" x14ac:dyDescent="0.25">
      <c r="A1248" s="5" t="s">
        <v>46</v>
      </c>
      <c r="B1248" s="26">
        <v>43944</v>
      </c>
      <c r="C1248" s="4">
        <v>1</v>
      </c>
      <c r="D1248" s="29">
        <v>125</v>
      </c>
      <c r="F1248" s="79">
        <f t="shared" si="48"/>
        <v>0</v>
      </c>
    </row>
    <row r="1249" spans="1:6" x14ac:dyDescent="0.25">
      <c r="A1249" s="5" t="s">
        <v>47</v>
      </c>
      <c r="B1249" s="26">
        <v>43944</v>
      </c>
      <c r="C1249" s="4">
        <v>0</v>
      </c>
      <c r="D1249" s="29">
        <v>35</v>
      </c>
      <c r="F1249" s="79">
        <f t="shared" si="48"/>
        <v>2</v>
      </c>
    </row>
    <row r="1250" spans="1:6" x14ac:dyDescent="0.25">
      <c r="A1250" s="61" t="s">
        <v>22</v>
      </c>
      <c r="B1250" s="26">
        <v>43945</v>
      </c>
      <c r="C1250" s="4">
        <v>61</v>
      </c>
      <c r="D1250" s="29">
        <v>1181</v>
      </c>
      <c r="E1250" s="4">
        <v>4</v>
      </c>
      <c r="F1250" s="79">
        <f>E1250+F1226</f>
        <v>71</v>
      </c>
    </row>
    <row r="1251" spans="1:6" x14ac:dyDescent="0.25">
      <c r="A1251" s="5" t="s">
        <v>35</v>
      </c>
      <c r="B1251" s="26">
        <v>43945</v>
      </c>
      <c r="C1251" s="4">
        <v>0</v>
      </c>
      <c r="D1251" s="29">
        <v>0</v>
      </c>
      <c r="F1251" s="79">
        <f t="shared" ref="F1251:F1273" si="49">E1251+F1227</f>
        <v>0</v>
      </c>
    </row>
    <row r="1252" spans="1:6" x14ac:dyDescent="0.25">
      <c r="A1252" s="5" t="s">
        <v>21</v>
      </c>
      <c r="B1252" s="26">
        <v>43945</v>
      </c>
      <c r="C1252" s="4">
        <v>7</v>
      </c>
      <c r="D1252" s="29">
        <v>287</v>
      </c>
      <c r="E1252" s="4">
        <v>1</v>
      </c>
      <c r="F1252" s="79">
        <f t="shared" si="49"/>
        <v>11</v>
      </c>
    </row>
    <row r="1253" spans="1:6" x14ac:dyDescent="0.25">
      <c r="A1253" s="5" t="s">
        <v>36</v>
      </c>
      <c r="B1253" s="26">
        <v>43945</v>
      </c>
      <c r="C1253" s="4">
        <v>0</v>
      </c>
      <c r="D1253" s="29">
        <v>2</v>
      </c>
      <c r="F1253" s="79">
        <f t="shared" si="49"/>
        <v>1</v>
      </c>
    </row>
    <row r="1254" spans="1:6" x14ac:dyDescent="0.25">
      <c r="A1254" s="5" t="s">
        <v>20</v>
      </c>
      <c r="B1254" s="26">
        <v>43945</v>
      </c>
      <c r="C1254" s="4">
        <v>79</v>
      </c>
      <c r="D1254" s="29">
        <v>916</v>
      </c>
      <c r="E1254" s="4">
        <v>4</v>
      </c>
      <c r="F1254" s="79">
        <f t="shared" si="49"/>
        <v>48</v>
      </c>
    </row>
    <row r="1255" spans="1:6" x14ac:dyDescent="0.25">
      <c r="A1255" s="5" t="s">
        <v>27</v>
      </c>
      <c r="B1255" s="26">
        <v>43945</v>
      </c>
      <c r="C1255" s="4">
        <v>3</v>
      </c>
      <c r="D1255" s="29">
        <v>269</v>
      </c>
      <c r="E1255" s="4">
        <v>1</v>
      </c>
      <c r="F1255" s="79">
        <f t="shared" si="49"/>
        <v>11</v>
      </c>
    </row>
    <row r="1256" spans="1:6" x14ac:dyDescent="0.25">
      <c r="A1256" s="5" t="s">
        <v>37</v>
      </c>
      <c r="B1256" s="26">
        <v>43945</v>
      </c>
      <c r="C1256" s="4">
        <v>4</v>
      </c>
      <c r="D1256" s="29">
        <v>39</v>
      </c>
      <c r="F1256" s="79">
        <f t="shared" si="49"/>
        <v>0</v>
      </c>
    </row>
    <row r="1257" spans="1:6" x14ac:dyDescent="0.25">
      <c r="A1257" s="5" t="s">
        <v>38</v>
      </c>
      <c r="B1257" s="26">
        <v>43945</v>
      </c>
      <c r="C1257" s="4">
        <v>0</v>
      </c>
      <c r="D1257" s="29">
        <v>22</v>
      </c>
      <c r="F1257" s="79">
        <f t="shared" si="49"/>
        <v>0</v>
      </c>
    </row>
    <row r="1258" spans="1:6" x14ac:dyDescent="0.25">
      <c r="A1258" s="5" t="s">
        <v>48</v>
      </c>
      <c r="B1258" s="26">
        <v>43945</v>
      </c>
      <c r="C1258" s="4">
        <v>0</v>
      </c>
      <c r="D1258" s="29">
        <v>0</v>
      </c>
      <c r="F1258" s="79">
        <f t="shared" si="49"/>
        <v>0</v>
      </c>
    </row>
    <row r="1259" spans="1:6" x14ac:dyDescent="0.25">
      <c r="A1259" s="5" t="s">
        <v>39</v>
      </c>
      <c r="B1259" s="26">
        <v>43945</v>
      </c>
      <c r="C1259" s="4">
        <v>0</v>
      </c>
      <c r="D1259" s="29">
        <v>5</v>
      </c>
      <c r="F1259" s="79">
        <f t="shared" si="49"/>
        <v>0</v>
      </c>
    </row>
    <row r="1260" spans="1:6" x14ac:dyDescent="0.25">
      <c r="A1260" s="5" t="s">
        <v>40</v>
      </c>
      <c r="B1260" s="26">
        <v>43945</v>
      </c>
      <c r="C1260" s="4">
        <v>0</v>
      </c>
      <c r="D1260" s="29">
        <v>5</v>
      </c>
      <c r="F1260" s="79">
        <f t="shared" si="49"/>
        <v>0</v>
      </c>
    </row>
    <row r="1261" spans="1:6" x14ac:dyDescent="0.25">
      <c r="A1261" s="5" t="s">
        <v>28</v>
      </c>
      <c r="B1261" s="26">
        <v>43945</v>
      </c>
      <c r="C1261" s="4">
        <v>2</v>
      </c>
      <c r="D1261" s="29">
        <v>47</v>
      </c>
      <c r="F1261" s="79">
        <f t="shared" si="49"/>
        <v>5</v>
      </c>
    </row>
    <row r="1262" spans="1:6" x14ac:dyDescent="0.25">
      <c r="A1262" s="5" t="s">
        <v>24</v>
      </c>
      <c r="B1262" s="26">
        <v>43945</v>
      </c>
      <c r="C1262" s="4">
        <v>0</v>
      </c>
      <c r="D1262" s="29">
        <v>75</v>
      </c>
      <c r="F1262" s="79">
        <f t="shared" si="49"/>
        <v>9</v>
      </c>
    </row>
    <row r="1263" spans="1:6" x14ac:dyDescent="0.25">
      <c r="A1263" s="5" t="s">
        <v>30</v>
      </c>
      <c r="B1263" s="26">
        <v>43945</v>
      </c>
      <c r="C1263" s="4">
        <v>1</v>
      </c>
      <c r="D1263" s="29">
        <v>6</v>
      </c>
      <c r="E1263" s="4">
        <v>1</v>
      </c>
      <c r="F1263" s="79">
        <f t="shared" si="49"/>
        <v>1</v>
      </c>
    </row>
    <row r="1264" spans="1:6" x14ac:dyDescent="0.25">
      <c r="A1264" s="5" t="s">
        <v>26</v>
      </c>
      <c r="B1264" s="26">
        <v>43945</v>
      </c>
      <c r="C1264" s="4">
        <v>0</v>
      </c>
      <c r="D1264" s="29">
        <v>104</v>
      </c>
      <c r="F1264" s="79">
        <f t="shared" si="49"/>
        <v>3</v>
      </c>
    </row>
    <row r="1265" spans="1:6" x14ac:dyDescent="0.25">
      <c r="A1265" s="5" t="s">
        <v>25</v>
      </c>
      <c r="B1265" s="26">
        <v>43945</v>
      </c>
      <c r="C1265" s="4">
        <v>11</v>
      </c>
      <c r="D1265" s="29">
        <v>180</v>
      </c>
      <c r="F1265" s="79">
        <f t="shared" si="49"/>
        <v>7</v>
      </c>
    </row>
    <row r="1266" spans="1:6" x14ac:dyDescent="0.25">
      <c r="A1266" s="5" t="s">
        <v>41</v>
      </c>
      <c r="B1266" s="26">
        <v>43945</v>
      </c>
      <c r="C1266" s="4">
        <v>0</v>
      </c>
      <c r="D1266" s="29">
        <v>3</v>
      </c>
      <c r="F1266" s="79">
        <f t="shared" si="49"/>
        <v>0</v>
      </c>
    </row>
    <row r="1267" spans="1:6" x14ac:dyDescent="0.25">
      <c r="A1267" s="5" t="s">
        <v>42</v>
      </c>
      <c r="B1267" s="26">
        <v>43945</v>
      </c>
      <c r="C1267" s="4">
        <v>0</v>
      </c>
      <c r="D1267" s="29">
        <v>2</v>
      </c>
      <c r="F1267" s="79">
        <f t="shared" si="49"/>
        <v>0</v>
      </c>
    </row>
    <row r="1268" spans="1:6" x14ac:dyDescent="0.25">
      <c r="A1268" s="5" t="s">
        <v>43</v>
      </c>
      <c r="B1268" s="26">
        <v>43945</v>
      </c>
      <c r="C1268" s="4">
        <v>0</v>
      </c>
      <c r="D1268" s="29">
        <v>11</v>
      </c>
      <c r="F1268" s="79">
        <f t="shared" si="49"/>
        <v>0</v>
      </c>
    </row>
    <row r="1269" spans="1:6" x14ac:dyDescent="0.25">
      <c r="A1269" s="5" t="s">
        <v>44</v>
      </c>
      <c r="B1269" s="26">
        <v>43945</v>
      </c>
      <c r="C1269" s="4">
        <v>1</v>
      </c>
      <c r="D1269" s="29">
        <v>42</v>
      </c>
      <c r="F1269" s="79">
        <f t="shared" si="49"/>
        <v>0</v>
      </c>
    </row>
    <row r="1270" spans="1:6" x14ac:dyDescent="0.25">
      <c r="A1270" s="5" t="s">
        <v>29</v>
      </c>
      <c r="B1270" s="26">
        <v>43945</v>
      </c>
      <c r="C1270" s="4">
        <v>3</v>
      </c>
      <c r="D1270" s="29">
        <v>239</v>
      </c>
      <c r="F1270" s="79">
        <f>E1270+F1246</f>
        <v>2</v>
      </c>
    </row>
    <row r="1271" spans="1:6" x14ac:dyDescent="0.25">
      <c r="A1271" s="5" t="s">
        <v>45</v>
      </c>
      <c r="B1271" s="26">
        <v>43945</v>
      </c>
      <c r="C1271" s="4">
        <v>0</v>
      </c>
      <c r="D1271" s="29">
        <v>12</v>
      </c>
      <c r="F1271" s="79">
        <f t="shared" si="49"/>
        <v>0</v>
      </c>
    </row>
    <row r="1272" spans="1:6" x14ac:dyDescent="0.25">
      <c r="A1272" s="5" t="s">
        <v>46</v>
      </c>
      <c r="B1272" s="26">
        <v>43945</v>
      </c>
      <c r="C1272" s="4">
        <v>1</v>
      </c>
      <c r="D1272" s="29">
        <v>126</v>
      </c>
      <c r="F1272" s="79">
        <f t="shared" si="49"/>
        <v>0</v>
      </c>
    </row>
    <row r="1273" spans="1:6" x14ac:dyDescent="0.25">
      <c r="A1273" s="5" t="s">
        <v>47</v>
      </c>
      <c r="B1273" s="26">
        <v>43945</v>
      </c>
      <c r="C1273" s="4">
        <v>-1</v>
      </c>
      <c r="D1273" s="29">
        <v>34</v>
      </c>
      <c r="F1273" s="79">
        <f t="shared" si="49"/>
        <v>2</v>
      </c>
    </row>
    <row r="1274" spans="1:6" x14ac:dyDescent="0.25">
      <c r="A1274" s="61" t="s">
        <v>22</v>
      </c>
      <c r="B1274" s="26">
        <v>43946</v>
      </c>
      <c r="C1274" s="4">
        <v>94</v>
      </c>
      <c r="D1274" s="29">
        <v>1275</v>
      </c>
      <c r="E1274" s="4">
        <v>2</v>
      </c>
      <c r="F1274" s="79">
        <f>E1274+F1250</f>
        <v>73</v>
      </c>
    </row>
    <row r="1275" spans="1:6" x14ac:dyDescent="0.25">
      <c r="A1275" s="5" t="s">
        <v>35</v>
      </c>
      <c r="B1275" s="26">
        <v>43946</v>
      </c>
      <c r="C1275" s="4">
        <v>0</v>
      </c>
      <c r="D1275" s="29">
        <v>0</v>
      </c>
      <c r="F1275" s="79">
        <f t="shared" ref="F1275:F1297" si="50">E1275+F1251</f>
        <v>0</v>
      </c>
    </row>
    <row r="1276" spans="1:6" x14ac:dyDescent="0.25">
      <c r="A1276" s="5" t="s">
        <v>21</v>
      </c>
      <c r="B1276" s="26">
        <v>43946</v>
      </c>
      <c r="C1276" s="4">
        <v>7</v>
      </c>
      <c r="D1276" s="29">
        <v>294</v>
      </c>
      <c r="F1276" s="79">
        <f t="shared" si="50"/>
        <v>11</v>
      </c>
    </row>
    <row r="1277" spans="1:6" x14ac:dyDescent="0.25">
      <c r="A1277" s="5" t="s">
        <v>36</v>
      </c>
      <c r="B1277" s="26">
        <v>43946</v>
      </c>
      <c r="C1277" s="4">
        <v>0</v>
      </c>
      <c r="D1277" s="29">
        <v>2</v>
      </c>
      <c r="F1277" s="79">
        <f t="shared" si="50"/>
        <v>1</v>
      </c>
    </row>
    <row r="1278" spans="1:6" x14ac:dyDescent="0.25">
      <c r="A1278" s="5" t="s">
        <v>20</v>
      </c>
      <c r="B1278" s="26">
        <v>43946</v>
      </c>
      <c r="C1278" s="4">
        <v>55</v>
      </c>
      <c r="D1278" s="29">
        <v>971</v>
      </c>
      <c r="E1278" s="4">
        <v>4</v>
      </c>
      <c r="F1278" s="79">
        <f t="shared" si="50"/>
        <v>52</v>
      </c>
    </row>
    <row r="1279" spans="1:6" x14ac:dyDescent="0.25">
      <c r="A1279" s="5" t="s">
        <v>27</v>
      </c>
      <c r="B1279" s="26">
        <v>43946</v>
      </c>
      <c r="C1279" s="4">
        <v>1</v>
      </c>
      <c r="D1279" s="29">
        <v>270</v>
      </c>
      <c r="E1279" s="4">
        <v>1</v>
      </c>
      <c r="F1279" s="79">
        <f t="shared" si="50"/>
        <v>12</v>
      </c>
    </row>
    <row r="1280" spans="1:6" x14ac:dyDescent="0.25">
      <c r="A1280" s="5" t="s">
        <v>37</v>
      </c>
      <c r="B1280" s="26">
        <v>43946</v>
      </c>
      <c r="C1280" s="4">
        <v>1</v>
      </c>
      <c r="D1280" s="29">
        <v>40</v>
      </c>
      <c r="F1280" s="79">
        <f t="shared" si="50"/>
        <v>0</v>
      </c>
    </row>
    <row r="1281" spans="1:6" x14ac:dyDescent="0.25">
      <c r="A1281" s="5" t="s">
        <v>38</v>
      </c>
      <c r="B1281" s="26">
        <v>43946</v>
      </c>
      <c r="C1281" s="4">
        <v>0</v>
      </c>
      <c r="D1281" s="29">
        <v>22</v>
      </c>
      <c r="F1281" s="79">
        <f t="shared" si="50"/>
        <v>0</v>
      </c>
    </row>
    <row r="1282" spans="1:6" x14ac:dyDescent="0.25">
      <c r="A1282" s="5" t="s">
        <v>48</v>
      </c>
      <c r="B1282" s="26">
        <v>43946</v>
      </c>
      <c r="C1282" s="4">
        <v>0</v>
      </c>
      <c r="D1282" s="29">
        <v>0</v>
      </c>
      <c r="F1282" s="79">
        <f t="shared" si="50"/>
        <v>0</v>
      </c>
    </row>
    <row r="1283" spans="1:6" x14ac:dyDescent="0.25">
      <c r="A1283" s="5" t="s">
        <v>39</v>
      </c>
      <c r="B1283" s="26">
        <v>43946</v>
      </c>
      <c r="C1283" s="4">
        <v>0</v>
      </c>
      <c r="D1283" s="29">
        <v>5</v>
      </c>
      <c r="F1283" s="79">
        <f t="shared" si="50"/>
        <v>0</v>
      </c>
    </row>
    <row r="1284" spans="1:6" x14ac:dyDescent="0.25">
      <c r="A1284" s="5" t="s">
        <v>40</v>
      </c>
      <c r="B1284" s="26">
        <v>43946</v>
      </c>
      <c r="C1284" s="4">
        <v>0</v>
      </c>
      <c r="D1284" s="29">
        <v>5</v>
      </c>
      <c r="F1284" s="79">
        <f t="shared" si="50"/>
        <v>0</v>
      </c>
    </row>
    <row r="1285" spans="1:6" x14ac:dyDescent="0.25">
      <c r="A1285" s="5" t="s">
        <v>28</v>
      </c>
      <c r="B1285" s="26">
        <v>43946</v>
      </c>
      <c r="C1285" s="4">
        <v>3</v>
      </c>
      <c r="D1285" s="29">
        <v>50</v>
      </c>
      <c r="E1285" s="4">
        <v>1</v>
      </c>
      <c r="F1285" s="79">
        <f t="shared" si="50"/>
        <v>6</v>
      </c>
    </row>
    <row r="1286" spans="1:6" x14ac:dyDescent="0.25">
      <c r="A1286" s="5" t="s">
        <v>24</v>
      </c>
      <c r="B1286" s="26">
        <v>43946</v>
      </c>
      <c r="C1286" s="4">
        <v>0</v>
      </c>
      <c r="D1286" s="29">
        <v>75</v>
      </c>
      <c r="F1286" s="79">
        <f t="shared" si="50"/>
        <v>9</v>
      </c>
    </row>
    <row r="1287" spans="1:6" x14ac:dyDescent="0.25">
      <c r="A1287" s="5" t="s">
        <v>30</v>
      </c>
      <c r="B1287" s="26">
        <v>43946</v>
      </c>
      <c r="C1287" s="4">
        <v>0</v>
      </c>
      <c r="D1287" s="29">
        <v>6</v>
      </c>
      <c r="F1287" s="79">
        <f t="shared" si="50"/>
        <v>1</v>
      </c>
    </row>
    <row r="1288" spans="1:6" x14ac:dyDescent="0.25">
      <c r="A1288" s="5" t="s">
        <v>26</v>
      </c>
      <c r="B1288" s="26">
        <v>43946</v>
      </c>
      <c r="C1288" s="4">
        <v>0</v>
      </c>
      <c r="D1288" s="29">
        <v>104</v>
      </c>
      <c r="F1288" s="79">
        <f t="shared" si="50"/>
        <v>3</v>
      </c>
    </row>
    <row r="1289" spans="1:6" x14ac:dyDescent="0.25">
      <c r="A1289" s="5" t="s">
        <v>25</v>
      </c>
      <c r="B1289" s="26">
        <v>43946</v>
      </c>
      <c r="C1289" s="4">
        <v>4</v>
      </c>
      <c r="D1289" s="29">
        <v>184</v>
      </c>
      <c r="E1289" s="4">
        <v>1</v>
      </c>
      <c r="F1289" s="79">
        <f t="shared" si="50"/>
        <v>8</v>
      </c>
    </row>
    <row r="1290" spans="1:6" x14ac:dyDescent="0.25">
      <c r="A1290" s="5" t="s">
        <v>41</v>
      </c>
      <c r="B1290" s="26">
        <v>43946</v>
      </c>
      <c r="C1290" s="4">
        <v>0</v>
      </c>
      <c r="D1290" s="29">
        <v>3</v>
      </c>
      <c r="F1290" s="79">
        <f t="shared" si="50"/>
        <v>0</v>
      </c>
    </row>
    <row r="1291" spans="1:6" x14ac:dyDescent="0.25">
      <c r="A1291" s="5" t="s">
        <v>42</v>
      </c>
      <c r="B1291" s="26">
        <v>43946</v>
      </c>
      <c r="C1291" s="4">
        <v>0</v>
      </c>
      <c r="D1291" s="29">
        <v>2</v>
      </c>
      <c r="F1291" s="79">
        <f t="shared" si="50"/>
        <v>0</v>
      </c>
    </row>
    <row r="1292" spans="1:6" x14ac:dyDescent="0.25">
      <c r="A1292" s="5" t="s">
        <v>43</v>
      </c>
      <c r="B1292" s="26">
        <v>43946</v>
      </c>
      <c r="C1292" s="4">
        <v>0</v>
      </c>
      <c r="D1292" s="29">
        <v>11</v>
      </c>
      <c r="F1292" s="79">
        <f t="shared" si="50"/>
        <v>0</v>
      </c>
    </row>
    <row r="1293" spans="1:6" x14ac:dyDescent="0.25">
      <c r="A1293" s="5" t="s">
        <v>44</v>
      </c>
      <c r="B1293" s="26">
        <v>43946</v>
      </c>
      <c r="C1293" s="4">
        <v>0</v>
      </c>
      <c r="D1293" s="29">
        <v>42</v>
      </c>
      <c r="F1293" s="79">
        <f t="shared" si="50"/>
        <v>0</v>
      </c>
    </row>
    <row r="1294" spans="1:6" x14ac:dyDescent="0.25">
      <c r="A1294" s="5" t="s">
        <v>29</v>
      </c>
      <c r="B1294" s="26">
        <v>43946</v>
      </c>
      <c r="C1294" s="4">
        <v>3</v>
      </c>
      <c r="D1294" s="29">
        <v>242</v>
      </c>
      <c r="F1294" s="79">
        <f>E1294+F1270</f>
        <v>2</v>
      </c>
    </row>
    <row r="1295" spans="1:6" x14ac:dyDescent="0.25">
      <c r="A1295" s="5" t="s">
        <v>45</v>
      </c>
      <c r="B1295" s="26">
        <v>43946</v>
      </c>
      <c r="C1295" s="4">
        <v>1</v>
      </c>
      <c r="D1295" s="29">
        <v>13</v>
      </c>
      <c r="F1295" s="79">
        <f t="shared" si="50"/>
        <v>0</v>
      </c>
    </row>
    <row r="1296" spans="1:6" x14ac:dyDescent="0.25">
      <c r="A1296" s="5" t="s">
        <v>46</v>
      </c>
      <c r="B1296" s="26">
        <v>43946</v>
      </c>
      <c r="C1296" s="4">
        <v>4</v>
      </c>
      <c r="D1296" s="29">
        <v>130</v>
      </c>
      <c r="F1296" s="79">
        <f t="shared" si="50"/>
        <v>0</v>
      </c>
    </row>
    <row r="1297" spans="1:6" x14ac:dyDescent="0.25">
      <c r="A1297" s="5" t="s">
        <v>47</v>
      </c>
      <c r="B1297" s="26">
        <v>43946</v>
      </c>
      <c r="C1297" s="4">
        <v>0</v>
      </c>
      <c r="D1297" s="29">
        <v>34</v>
      </c>
      <c r="F1297" s="79">
        <f t="shared" si="50"/>
        <v>2</v>
      </c>
    </row>
    <row r="1298" spans="1:6" x14ac:dyDescent="0.25">
      <c r="A1298" s="61" t="s">
        <v>22</v>
      </c>
      <c r="B1298" s="26">
        <v>43947</v>
      </c>
      <c r="C1298" s="4">
        <v>56</v>
      </c>
      <c r="D1298" s="29">
        <v>1331</v>
      </c>
      <c r="E1298" s="4">
        <v>2</v>
      </c>
      <c r="F1298" s="79">
        <f>E1298+F1274</f>
        <v>75</v>
      </c>
    </row>
    <row r="1299" spans="1:6" x14ac:dyDescent="0.25">
      <c r="A1299" s="5" t="s">
        <v>35</v>
      </c>
      <c r="B1299" s="26">
        <v>43947</v>
      </c>
      <c r="C1299" s="4">
        <v>0</v>
      </c>
      <c r="D1299" s="29">
        <v>0</v>
      </c>
      <c r="F1299" s="79">
        <f t="shared" ref="F1299:F1320" si="51">E1299+F1275</f>
        <v>0</v>
      </c>
    </row>
    <row r="1300" spans="1:6" x14ac:dyDescent="0.25">
      <c r="A1300" s="5" t="s">
        <v>21</v>
      </c>
      <c r="B1300" s="26">
        <v>43947</v>
      </c>
      <c r="C1300" s="4">
        <v>3</v>
      </c>
      <c r="D1300" s="29">
        <v>297</v>
      </c>
      <c r="F1300" s="79">
        <f t="shared" si="51"/>
        <v>11</v>
      </c>
    </row>
    <row r="1301" spans="1:6" x14ac:dyDescent="0.25">
      <c r="A1301" s="5" t="s">
        <v>36</v>
      </c>
      <c r="B1301" s="26">
        <v>43947</v>
      </c>
      <c r="C1301" s="4">
        <v>0</v>
      </c>
      <c r="D1301" s="29">
        <v>2</v>
      </c>
      <c r="F1301" s="79">
        <f t="shared" si="51"/>
        <v>1</v>
      </c>
    </row>
    <row r="1302" spans="1:6" x14ac:dyDescent="0.25">
      <c r="A1302" s="5" t="s">
        <v>20</v>
      </c>
      <c r="B1302" s="26">
        <v>43947</v>
      </c>
      <c r="C1302" s="4">
        <v>36</v>
      </c>
      <c r="D1302" s="29">
        <v>1007</v>
      </c>
      <c r="E1302" s="4">
        <v>5</v>
      </c>
      <c r="F1302" s="79">
        <f t="shared" si="51"/>
        <v>57</v>
      </c>
    </row>
    <row r="1303" spans="1:6" x14ac:dyDescent="0.25">
      <c r="A1303" s="5" t="s">
        <v>27</v>
      </c>
      <c r="B1303" s="26">
        <v>43947</v>
      </c>
      <c r="C1303" s="4">
        <v>3</v>
      </c>
      <c r="D1303" s="29">
        <v>273</v>
      </c>
      <c r="F1303" s="79">
        <f t="shared" si="51"/>
        <v>12</v>
      </c>
    </row>
    <row r="1304" spans="1:6" x14ac:dyDescent="0.25">
      <c r="A1304" s="5" t="s">
        <v>37</v>
      </c>
      <c r="B1304" s="26">
        <v>43947</v>
      </c>
      <c r="C1304" s="4">
        <v>6</v>
      </c>
      <c r="D1304" s="29">
        <v>46</v>
      </c>
      <c r="F1304" s="79">
        <f t="shared" si="51"/>
        <v>0</v>
      </c>
    </row>
    <row r="1305" spans="1:6" x14ac:dyDescent="0.25">
      <c r="A1305" s="5" t="s">
        <v>38</v>
      </c>
      <c r="B1305" s="26">
        <v>43947</v>
      </c>
      <c r="C1305" s="4">
        <v>1</v>
      </c>
      <c r="D1305" s="29">
        <v>23</v>
      </c>
      <c r="F1305" s="79">
        <f t="shared" si="51"/>
        <v>0</v>
      </c>
    </row>
    <row r="1306" spans="1:6" x14ac:dyDescent="0.25">
      <c r="A1306" s="5" t="s">
        <v>48</v>
      </c>
      <c r="B1306" s="26">
        <v>43947</v>
      </c>
      <c r="C1306" s="4">
        <v>0</v>
      </c>
      <c r="D1306" s="29">
        <v>0</v>
      </c>
      <c r="F1306" s="79">
        <f t="shared" si="51"/>
        <v>0</v>
      </c>
    </row>
    <row r="1307" spans="1:6" x14ac:dyDescent="0.25">
      <c r="A1307" s="5" t="s">
        <v>39</v>
      </c>
      <c r="B1307" s="26">
        <v>43947</v>
      </c>
      <c r="C1307" s="4">
        <v>0</v>
      </c>
      <c r="D1307" s="29">
        <v>5</v>
      </c>
      <c r="F1307" s="79">
        <f t="shared" si="51"/>
        <v>0</v>
      </c>
    </row>
    <row r="1308" spans="1:6" x14ac:dyDescent="0.25">
      <c r="A1308" s="5" t="s">
        <v>40</v>
      </c>
      <c r="B1308" s="26">
        <v>43947</v>
      </c>
      <c r="C1308" s="4">
        <v>0</v>
      </c>
      <c r="D1308" s="29">
        <v>5</v>
      </c>
      <c r="F1308" s="79">
        <f t="shared" si="51"/>
        <v>0</v>
      </c>
    </row>
    <row r="1309" spans="1:6" x14ac:dyDescent="0.25">
      <c r="A1309" s="5" t="s">
        <v>28</v>
      </c>
      <c r="B1309" s="26">
        <v>43947</v>
      </c>
      <c r="C1309" s="4">
        <v>0</v>
      </c>
      <c r="D1309" s="29">
        <v>50</v>
      </c>
      <c r="F1309" s="79">
        <f t="shared" si="51"/>
        <v>6</v>
      </c>
    </row>
    <row r="1310" spans="1:6" x14ac:dyDescent="0.25">
      <c r="A1310" s="5" t="s">
        <v>24</v>
      </c>
      <c r="B1310" s="26">
        <v>43947</v>
      </c>
      <c r="C1310" s="4">
        <v>0</v>
      </c>
      <c r="D1310" s="29">
        <v>75</v>
      </c>
      <c r="F1310" s="79">
        <f t="shared" si="51"/>
        <v>9</v>
      </c>
    </row>
    <row r="1311" spans="1:6" x14ac:dyDescent="0.25">
      <c r="A1311" s="5" t="s">
        <v>30</v>
      </c>
      <c r="B1311" s="26">
        <v>43947</v>
      </c>
      <c r="C1311" s="4">
        <v>0</v>
      </c>
      <c r="D1311" s="29">
        <v>6</v>
      </c>
      <c r="F1311" s="79">
        <f t="shared" si="51"/>
        <v>1</v>
      </c>
    </row>
    <row r="1312" spans="1:6" x14ac:dyDescent="0.25">
      <c r="A1312" s="5" t="s">
        <v>26</v>
      </c>
      <c r="B1312" s="26">
        <v>43947</v>
      </c>
      <c r="C1312" s="4">
        <v>1</v>
      </c>
      <c r="D1312" s="29">
        <v>105</v>
      </c>
      <c r="F1312" s="79">
        <f t="shared" si="51"/>
        <v>3</v>
      </c>
    </row>
    <row r="1313" spans="1:6" x14ac:dyDescent="0.25">
      <c r="A1313" s="5" t="s">
        <v>25</v>
      </c>
      <c r="B1313" s="26">
        <v>43947</v>
      </c>
      <c r="C1313" s="4">
        <v>1</v>
      </c>
      <c r="D1313" s="29">
        <v>185</v>
      </c>
      <c r="F1313" s="79">
        <f t="shared" si="51"/>
        <v>8</v>
      </c>
    </row>
    <row r="1314" spans="1:6" x14ac:dyDescent="0.25">
      <c r="A1314" s="5" t="s">
        <v>41</v>
      </c>
      <c r="B1314" s="26">
        <v>43947</v>
      </c>
      <c r="C1314" s="4">
        <v>1</v>
      </c>
      <c r="D1314" s="29">
        <v>4</v>
      </c>
      <c r="F1314" s="79">
        <f t="shared" si="51"/>
        <v>0</v>
      </c>
    </row>
    <row r="1315" spans="1:6" x14ac:dyDescent="0.25">
      <c r="A1315" s="5" t="s">
        <v>42</v>
      </c>
      <c r="B1315" s="26">
        <v>43947</v>
      </c>
      <c r="C1315" s="4">
        <v>0</v>
      </c>
      <c r="D1315" s="29">
        <v>2</v>
      </c>
      <c r="F1315" s="79">
        <f t="shared" si="51"/>
        <v>0</v>
      </c>
    </row>
    <row r="1316" spans="1:6" x14ac:dyDescent="0.25">
      <c r="A1316" s="5" t="s">
        <v>43</v>
      </c>
      <c r="B1316" s="26">
        <v>43947</v>
      </c>
      <c r="C1316" s="4">
        <v>0</v>
      </c>
      <c r="D1316" s="29">
        <v>11</v>
      </c>
      <c r="F1316" s="79">
        <f t="shared" si="51"/>
        <v>0</v>
      </c>
    </row>
    <row r="1317" spans="1:6" x14ac:dyDescent="0.25">
      <c r="A1317" s="5" t="s">
        <v>44</v>
      </c>
      <c r="B1317" s="26">
        <v>43947</v>
      </c>
      <c r="C1317" s="4">
        <v>1</v>
      </c>
      <c r="D1317" s="29">
        <v>43</v>
      </c>
      <c r="F1317" s="79">
        <f t="shared" si="51"/>
        <v>0</v>
      </c>
    </row>
    <row r="1318" spans="1:6" x14ac:dyDescent="0.25">
      <c r="A1318" s="5" t="s">
        <v>29</v>
      </c>
      <c r="B1318" s="26">
        <v>43947</v>
      </c>
      <c r="C1318" s="4">
        <v>0</v>
      </c>
      <c r="D1318" s="29">
        <v>242</v>
      </c>
      <c r="F1318" s="79">
        <f>E1318+F1294</f>
        <v>2</v>
      </c>
    </row>
    <row r="1319" spans="1:6" x14ac:dyDescent="0.25">
      <c r="A1319" s="5" t="s">
        <v>45</v>
      </c>
      <c r="B1319" s="26">
        <v>43947</v>
      </c>
      <c r="C1319" s="4">
        <v>2</v>
      </c>
      <c r="D1319" s="29">
        <v>15</v>
      </c>
      <c r="F1319" s="79">
        <f t="shared" si="51"/>
        <v>0</v>
      </c>
    </row>
    <row r="1320" spans="1:6" x14ac:dyDescent="0.25">
      <c r="A1320" s="5" t="s">
        <v>46</v>
      </c>
      <c r="B1320" s="26">
        <v>43947</v>
      </c>
      <c r="C1320" s="4">
        <v>0</v>
      </c>
      <c r="D1320" s="29">
        <v>130</v>
      </c>
      <c r="F1320" s="79">
        <f t="shared" si="51"/>
        <v>0</v>
      </c>
    </row>
    <row r="1321" spans="1:6" x14ac:dyDescent="0.25">
      <c r="A1321" s="5" t="s">
        <v>47</v>
      </c>
      <c r="B1321" s="26">
        <v>43947</v>
      </c>
      <c r="C1321" s="4">
        <v>1</v>
      </c>
      <c r="D1321" s="29">
        <v>35</v>
      </c>
      <c r="F1321" s="79">
        <f>E1321+F1297</f>
        <v>2</v>
      </c>
    </row>
    <row r="1322" spans="1:6" x14ac:dyDescent="0.25">
      <c r="A1322" s="61" t="s">
        <v>22</v>
      </c>
      <c r="B1322" s="26">
        <v>43948</v>
      </c>
      <c r="C1322" s="4">
        <v>50</v>
      </c>
      <c r="D1322" s="29">
        <v>1381</v>
      </c>
      <c r="E1322" s="4">
        <v>1</v>
      </c>
      <c r="F1322" s="79">
        <f>E1322+F1298</f>
        <v>76</v>
      </c>
    </row>
    <row r="1323" spans="1:6" x14ac:dyDescent="0.25">
      <c r="A1323" s="5" t="s">
        <v>35</v>
      </c>
      <c r="B1323" s="26">
        <v>43948</v>
      </c>
      <c r="C1323" s="4">
        <v>0</v>
      </c>
      <c r="D1323" s="29">
        <v>0</v>
      </c>
      <c r="F1323" s="79">
        <f t="shared" ref="F1323:F1344" si="52">E1323+F1299</f>
        <v>0</v>
      </c>
    </row>
    <row r="1324" spans="1:6" x14ac:dyDescent="0.25">
      <c r="A1324" s="5" t="s">
        <v>21</v>
      </c>
      <c r="B1324" s="26">
        <v>43948</v>
      </c>
      <c r="C1324" s="4">
        <v>10</v>
      </c>
      <c r="D1324" s="29">
        <v>307</v>
      </c>
      <c r="E1324" s="4">
        <v>1</v>
      </c>
      <c r="F1324" s="79">
        <f t="shared" si="52"/>
        <v>12</v>
      </c>
    </row>
    <row r="1325" spans="1:6" x14ac:dyDescent="0.25">
      <c r="A1325" s="5" t="s">
        <v>36</v>
      </c>
      <c r="B1325" s="26">
        <v>43948</v>
      </c>
      <c r="C1325" s="4">
        <v>0</v>
      </c>
      <c r="D1325" s="29">
        <v>2</v>
      </c>
      <c r="F1325" s="79">
        <f t="shared" si="52"/>
        <v>1</v>
      </c>
    </row>
    <row r="1326" spans="1:6" x14ac:dyDescent="0.25">
      <c r="A1326" s="5" t="s">
        <v>20</v>
      </c>
      <c r="B1326" s="26">
        <v>43948</v>
      </c>
      <c r="C1326" s="4">
        <v>32</v>
      </c>
      <c r="D1326" s="29">
        <v>1039</v>
      </c>
      <c r="E1326" s="4">
        <v>2</v>
      </c>
      <c r="F1326" s="79">
        <f t="shared" si="52"/>
        <v>59</v>
      </c>
    </row>
    <row r="1327" spans="1:6" x14ac:dyDescent="0.25">
      <c r="A1327" s="5" t="s">
        <v>27</v>
      </c>
      <c r="B1327" s="26">
        <v>43948</v>
      </c>
      <c r="C1327" s="4">
        <v>0</v>
      </c>
      <c r="D1327" s="29">
        <v>273</v>
      </c>
      <c r="E1327" s="4">
        <v>1</v>
      </c>
      <c r="F1327" s="79">
        <f t="shared" si="52"/>
        <v>13</v>
      </c>
    </row>
    <row r="1328" spans="1:6" x14ac:dyDescent="0.25">
      <c r="A1328" s="5" t="s">
        <v>37</v>
      </c>
      <c r="B1328" s="26">
        <v>43948</v>
      </c>
      <c r="C1328" s="4">
        <v>0</v>
      </c>
      <c r="D1328" s="29">
        <v>46</v>
      </c>
      <c r="F1328" s="79">
        <f t="shared" si="52"/>
        <v>0</v>
      </c>
    </row>
    <row r="1329" spans="1:6" x14ac:dyDescent="0.25">
      <c r="A1329" s="5" t="s">
        <v>38</v>
      </c>
      <c r="B1329" s="26">
        <v>43948</v>
      </c>
      <c r="C1329" s="4">
        <v>0</v>
      </c>
      <c r="D1329" s="29">
        <v>23</v>
      </c>
      <c r="F1329" s="79">
        <f t="shared" si="52"/>
        <v>0</v>
      </c>
    </row>
    <row r="1330" spans="1:6" x14ac:dyDescent="0.25">
      <c r="A1330" s="5" t="s">
        <v>48</v>
      </c>
      <c r="B1330" s="26">
        <v>43948</v>
      </c>
      <c r="C1330" s="4">
        <v>0</v>
      </c>
      <c r="D1330" s="29">
        <v>0</v>
      </c>
      <c r="F1330" s="79">
        <f t="shared" si="52"/>
        <v>0</v>
      </c>
    </row>
    <row r="1331" spans="1:6" x14ac:dyDescent="0.25">
      <c r="A1331" s="5" t="s">
        <v>39</v>
      </c>
      <c r="B1331" s="26">
        <v>43948</v>
      </c>
      <c r="C1331" s="4">
        <v>0</v>
      </c>
      <c r="D1331" s="29">
        <v>5</v>
      </c>
      <c r="F1331" s="79">
        <f t="shared" si="52"/>
        <v>0</v>
      </c>
    </row>
    <row r="1332" spans="1:6" x14ac:dyDescent="0.25">
      <c r="A1332" s="5" t="s">
        <v>40</v>
      </c>
      <c r="B1332" s="26">
        <v>43948</v>
      </c>
      <c r="C1332" s="4">
        <v>0</v>
      </c>
      <c r="D1332" s="29">
        <v>5</v>
      </c>
      <c r="F1332" s="79">
        <f t="shared" si="52"/>
        <v>0</v>
      </c>
    </row>
    <row r="1333" spans="1:6" x14ac:dyDescent="0.25">
      <c r="A1333" s="5" t="s">
        <v>28</v>
      </c>
      <c r="B1333" s="26">
        <v>43948</v>
      </c>
      <c r="C1333" s="4">
        <v>0</v>
      </c>
      <c r="D1333" s="29">
        <v>50</v>
      </c>
      <c r="F1333" s="79">
        <f t="shared" si="52"/>
        <v>6</v>
      </c>
    </row>
    <row r="1334" spans="1:6" x14ac:dyDescent="0.25">
      <c r="A1334" s="5" t="s">
        <v>24</v>
      </c>
      <c r="B1334" s="26">
        <v>43948</v>
      </c>
      <c r="C1334" s="4">
        <v>0</v>
      </c>
      <c r="D1334" s="29">
        <v>75</v>
      </c>
      <c r="F1334" s="79">
        <f t="shared" si="52"/>
        <v>9</v>
      </c>
    </row>
    <row r="1335" spans="1:6" x14ac:dyDescent="0.25">
      <c r="A1335" s="5" t="s">
        <v>30</v>
      </c>
      <c r="B1335" s="26">
        <v>43948</v>
      </c>
      <c r="C1335" s="4">
        <v>2</v>
      </c>
      <c r="D1335" s="29">
        <v>8</v>
      </c>
      <c r="F1335" s="79">
        <f t="shared" si="52"/>
        <v>1</v>
      </c>
    </row>
    <row r="1336" spans="1:6" x14ac:dyDescent="0.25">
      <c r="A1336" s="5" t="s">
        <v>26</v>
      </c>
      <c r="B1336" s="26">
        <v>43948</v>
      </c>
      <c r="C1336" s="4">
        <v>3</v>
      </c>
      <c r="D1336" s="29">
        <v>108</v>
      </c>
      <c r="F1336" s="79">
        <f t="shared" si="52"/>
        <v>3</v>
      </c>
    </row>
    <row r="1337" spans="1:6" x14ac:dyDescent="0.25">
      <c r="A1337" s="5" t="s">
        <v>25</v>
      </c>
      <c r="B1337" s="26">
        <v>43948</v>
      </c>
      <c r="C1337" s="4">
        <v>8</v>
      </c>
      <c r="D1337" s="29">
        <v>193</v>
      </c>
      <c r="F1337" s="79">
        <f t="shared" si="52"/>
        <v>8</v>
      </c>
    </row>
    <row r="1338" spans="1:6" x14ac:dyDescent="0.25">
      <c r="A1338" s="5" t="s">
        <v>41</v>
      </c>
      <c r="B1338" s="26">
        <v>43948</v>
      </c>
      <c r="C1338" s="4">
        <v>0</v>
      </c>
      <c r="D1338" s="29">
        <v>4</v>
      </c>
      <c r="F1338" s="79">
        <f t="shared" si="52"/>
        <v>0</v>
      </c>
    </row>
    <row r="1339" spans="1:6" x14ac:dyDescent="0.25">
      <c r="A1339" s="5" t="s">
        <v>42</v>
      </c>
      <c r="B1339" s="26">
        <v>43948</v>
      </c>
      <c r="C1339" s="4">
        <v>0</v>
      </c>
      <c r="D1339" s="29">
        <v>2</v>
      </c>
      <c r="F1339" s="79">
        <f t="shared" si="52"/>
        <v>0</v>
      </c>
    </row>
    <row r="1340" spans="1:6" x14ac:dyDescent="0.25">
      <c r="A1340" s="5" t="s">
        <v>43</v>
      </c>
      <c r="B1340" s="26">
        <v>43948</v>
      </c>
      <c r="C1340" s="4">
        <v>0</v>
      </c>
      <c r="D1340" s="29">
        <v>11</v>
      </c>
      <c r="F1340" s="79">
        <f t="shared" si="52"/>
        <v>0</v>
      </c>
    </row>
    <row r="1341" spans="1:6" x14ac:dyDescent="0.25">
      <c r="A1341" s="5" t="s">
        <v>44</v>
      </c>
      <c r="B1341" s="26">
        <v>43948</v>
      </c>
      <c r="C1341" s="4">
        <v>5</v>
      </c>
      <c r="D1341" s="29">
        <v>48</v>
      </c>
      <c r="F1341" s="79">
        <f t="shared" si="52"/>
        <v>0</v>
      </c>
    </row>
    <row r="1342" spans="1:6" x14ac:dyDescent="0.25">
      <c r="A1342" s="5" t="s">
        <v>29</v>
      </c>
      <c r="B1342" s="26">
        <v>43948</v>
      </c>
      <c r="C1342" s="4">
        <v>0</v>
      </c>
      <c r="D1342" s="29">
        <v>242</v>
      </c>
      <c r="F1342" s="79">
        <f>E1342+F1318</f>
        <v>2</v>
      </c>
    </row>
    <row r="1343" spans="1:6" x14ac:dyDescent="0.25">
      <c r="A1343" s="5" t="s">
        <v>45</v>
      </c>
      <c r="B1343" s="26">
        <v>43948</v>
      </c>
      <c r="C1343" s="4">
        <v>0</v>
      </c>
      <c r="D1343" s="29">
        <v>15</v>
      </c>
      <c r="F1343" s="79">
        <f>E1343+F1319</f>
        <v>0</v>
      </c>
    </row>
    <row r="1344" spans="1:6" x14ac:dyDescent="0.25">
      <c r="A1344" s="5" t="s">
        <v>46</v>
      </c>
      <c r="B1344" s="26">
        <v>43948</v>
      </c>
      <c r="C1344" s="4">
        <v>1</v>
      </c>
      <c r="D1344" s="29">
        <v>131</v>
      </c>
      <c r="F1344" s="79">
        <f t="shared" si="52"/>
        <v>0</v>
      </c>
    </row>
    <row r="1345" spans="1:7" x14ac:dyDescent="0.25">
      <c r="A1345" s="5" t="s">
        <v>47</v>
      </c>
      <c r="B1345" s="26">
        <v>43948</v>
      </c>
      <c r="C1345" s="4">
        <v>0</v>
      </c>
      <c r="D1345" s="29">
        <v>35</v>
      </c>
      <c r="F1345" s="79">
        <f>E1345+F1321</f>
        <v>2</v>
      </c>
    </row>
    <row r="1346" spans="1:7" x14ac:dyDescent="0.25">
      <c r="A1346" s="61" t="s">
        <v>22</v>
      </c>
      <c r="B1346" s="26">
        <v>43949</v>
      </c>
      <c r="C1346" s="4">
        <v>48</v>
      </c>
      <c r="D1346" s="29">
        <v>1429</v>
      </c>
      <c r="E1346" s="4">
        <v>6</v>
      </c>
      <c r="F1346" s="79">
        <f>E1346+F1322</f>
        <v>82</v>
      </c>
    </row>
    <row r="1347" spans="1:7" x14ac:dyDescent="0.25">
      <c r="A1347" s="5" t="s">
        <v>35</v>
      </c>
      <c r="B1347" s="26">
        <v>43949</v>
      </c>
      <c r="C1347" s="4">
        <v>0</v>
      </c>
      <c r="D1347" s="29">
        <v>0</v>
      </c>
      <c r="F1347" s="79">
        <f t="shared" ref="F1347:F1353" si="53">E1347+F1323</f>
        <v>0</v>
      </c>
      <c r="G1347" s="88"/>
    </row>
    <row r="1348" spans="1:7" x14ac:dyDescent="0.25">
      <c r="A1348" s="5" t="s">
        <v>21</v>
      </c>
      <c r="B1348" s="26">
        <v>43949</v>
      </c>
      <c r="C1348" s="4">
        <v>0</v>
      </c>
      <c r="D1348" s="29">
        <v>307</v>
      </c>
      <c r="F1348" s="79">
        <f t="shared" si="53"/>
        <v>12</v>
      </c>
      <c r="G1348" s="88"/>
    </row>
    <row r="1349" spans="1:7" x14ac:dyDescent="0.25">
      <c r="A1349" s="5" t="s">
        <v>36</v>
      </c>
      <c r="B1349" s="26">
        <v>43949</v>
      </c>
      <c r="C1349" s="4">
        <v>0</v>
      </c>
      <c r="D1349" s="29">
        <v>2</v>
      </c>
      <c r="F1349" s="79">
        <f t="shared" si="53"/>
        <v>1</v>
      </c>
      <c r="G1349" s="88"/>
    </row>
    <row r="1350" spans="1:7" x14ac:dyDescent="0.25">
      <c r="A1350" s="5" t="s">
        <v>20</v>
      </c>
      <c r="B1350" s="26">
        <v>43949</v>
      </c>
      <c r="C1350" s="4">
        <v>50</v>
      </c>
      <c r="D1350" s="29">
        <v>1089</v>
      </c>
      <c r="E1350" s="4">
        <v>2</v>
      </c>
      <c r="F1350" s="79">
        <f t="shared" si="53"/>
        <v>61</v>
      </c>
      <c r="G1350" s="88"/>
    </row>
    <row r="1351" spans="1:7" x14ac:dyDescent="0.25">
      <c r="A1351" s="5" t="s">
        <v>27</v>
      </c>
      <c r="B1351" s="26">
        <v>43949</v>
      </c>
      <c r="C1351" s="4">
        <v>2</v>
      </c>
      <c r="D1351" s="29">
        <v>275</v>
      </c>
      <c r="E1351" s="4">
        <v>1</v>
      </c>
      <c r="F1351" s="79">
        <f t="shared" si="53"/>
        <v>14</v>
      </c>
      <c r="G1351" s="88"/>
    </row>
    <row r="1352" spans="1:7" x14ac:dyDescent="0.25">
      <c r="A1352" s="5" t="s">
        <v>37</v>
      </c>
      <c r="B1352" s="26">
        <v>43949</v>
      </c>
      <c r="C1352" s="4">
        <v>1</v>
      </c>
      <c r="D1352" s="29">
        <v>47</v>
      </c>
      <c r="F1352" s="79">
        <f t="shared" si="53"/>
        <v>0</v>
      </c>
      <c r="G1352" s="88"/>
    </row>
    <row r="1353" spans="1:7" x14ac:dyDescent="0.25">
      <c r="A1353" s="5" t="s">
        <v>38</v>
      </c>
      <c r="B1353" s="26">
        <v>43949</v>
      </c>
      <c r="C1353" s="4">
        <v>0</v>
      </c>
      <c r="D1353" s="29">
        <v>23</v>
      </c>
      <c r="F1353" s="79">
        <f t="shared" si="53"/>
        <v>0</v>
      </c>
      <c r="G1353" s="88"/>
    </row>
    <row r="1354" spans="1:7" s="88" customFormat="1" x14ac:dyDescent="0.25">
      <c r="A1354" s="5" t="s">
        <v>48</v>
      </c>
      <c r="B1354" s="26">
        <v>43949</v>
      </c>
      <c r="C1354" s="4">
        <v>0</v>
      </c>
      <c r="D1354" s="29">
        <v>0</v>
      </c>
      <c r="E1354" s="4"/>
      <c r="F1354" s="79">
        <f t="shared" ref="F1354:F1368" si="54">E1354+F1329</f>
        <v>0</v>
      </c>
    </row>
    <row r="1355" spans="1:7" x14ac:dyDescent="0.25">
      <c r="A1355" s="5" t="s">
        <v>39</v>
      </c>
      <c r="B1355" s="26">
        <v>43949</v>
      </c>
      <c r="C1355" s="4">
        <v>0</v>
      </c>
      <c r="D1355" s="29">
        <v>5</v>
      </c>
      <c r="F1355" s="79">
        <f t="shared" si="54"/>
        <v>0</v>
      </c>
      <c r="G1355" s="88"/>
    </row>
    <row r="1356" spans="1:7" x14ac:dyDescent="0.25">
      <c r="A1356" s="5" t="s">
        <v>40</v>
      </c>
      <c r="B1356" s="26">
        <v>43949</v>
      </c>
      <c r="C1356" s="4">
        <v>0</v>
      </c>
      <c r="D1356" s="29">
        <v>5</v>
      </c>
      <c r="F1356" s="79">
        <f t="shared" si="54"/>
        <v>0</v>
      </c>
      <c r="G1356" s="88"/>
    </row>
    <row r="1357" spans="1:7" x14ac:dyDescent="0.25">
      <c r="A1357" s="5" t="s">
        <v>28</v>
      </c>
      <c r="B1357" s="26">
        <v>43949</v>
      </c>
      <c r="C1357" s="4">
        <v>1</v>
      </c>
      <c r="D1357" s="29">
        <v>51</v>
      </c>
      <c r="F1357" s="79">
        <f t="shared" si="54"/>
        <v>0</v>
      </c>
      <c r="G1357" s="88"/>
    </row>
    <row r="1358" spans="1:7" x14ac:dyDescent="0.25">
      <c r="A1358" s="5" t="s">
        <v>24</v>
      </c>
      <c r="B1358" s="26">
        <v>43949</v>
      </c>
      <c r="C1358" s="4">
        <v>1</v>
      </c>
      <c r="D1358" s="29">
        <v>76</v>
      </c>
      <c r="F1358" s="79">
        <f t="shared" si="54"/>
        <v>6</v>
      </c>
      <c r="G1358" s="88"/>
    </row>
    <row r="1359" spans="1:7" x14ac:dyDescent="0.25">
      <c r="A1359" s="5" t="s">
        <v>30</v>
      </c>
      <c r="B1359" s="26">
        <v>43949</v>
      </c>
      <c r="C1359" s="4">
        <v>0</v>
      </c>
      <c r="D1359" s="29">
        <v>8</v>
      </c>
      <c r="F1359" s="79">
        <f t="shared" si="54"/>
        <v>9</v>
      </c>
      <c r="G1359" s="88"/>
    </row>
    <row r="1360" spans="1:7" x14ac:dyDescent="0.25">
      <c r="A1360" s="5" t="s">
        <v>26</v>
      </c>
      <c r="B1360" s="26">
        <v>43949</v>
      </c>
      <c r="C1360" s="4">
        <v>0</v>
      </c>
      <c r="D1360" s="29">
        <v>108</v>
      </c>
      <c r="E1360" s="4">
        <v>1</v>
      </c>
      <c r="F1360" s="79">
        <f t="shared" si="54"/>
        <v>2</v>
      </c>
      <c r="G1360" s="88"/>
    </row>
    <row r="1361" spans="1:7" x14ac:dyDescent="0.25">
      <c r="A1361" s="5" t="s">
        <v>25</v>
      </c>
      <c r="B1361" s="26">
        <v>43949</v>
      </c>
      <c r="C1361" s="4">
        <v>13</v>
      </c>
      <c r="D1361" s="29">
        <v>206</v>
      </c>
      <c r="F1361" s="79">
        <f t="shared" si="54"/>
        <v>3</v>
      </c>
      <c r="G1361" s="88"/>
    </row>
    <row r="1362" spans="1:7" x14ac:dyDescent="0.25">
      <c r="A1362" s="5" t="s">
        <v>41</v>
      </c>
      <c r="B1362" s="26">
        <v>43949</v>
      </c>
      <c r="C1362" s="4">
        <v>0</v>
      </c>
      <c r="D1362" s="29">
        <v>4</v>
      </c>
      <c r="F1362" s="79">
        <f t="shared" si="54"/>
        <v>8</v>
      </c>
      <c r="G1362" s="88"/>
    </row>
    <row r="1363" spans="1:7" x14ac:dyDescent="0.25">
      <c r="A1363" s="5" t="s">
        <v>42</v>
      </c>
      <c r="B1363" s="26">
        <v>43949</v>
      </c>
      <c r="C1363" s="4">
        <v>0</v>
      </c>
      <c r="D1363" s="29">
        <v>2</v>
      </c>
      <c r="F1363" s="79">
        <f t="shared" si="54"/>
        <v>0</v>
      </c>
      <c r="G1363" s="88"/>
    </row>
    <row r="1364" spans="1:7" x14ac:dyDescent="0.25">
      <c r="A1364" s="5" t="s">
        <v>43</v>
      </c>
      <c r="B1364" s="26">
        <v>43949</v>
      </c>
      <c r="C1364" s="4">
        <v>0</v>
      </c>
      <c r="D1364" s="29">
        <v>11</v>
      </c>
      <c r="F1364" s="79">
        <f t="shared" si="54"/>
        <v>0</v>
      </c>
      <c r="G1364" s="88"/>
    </row>
    <row r="1365" spans="1:7" x14ac:dyDescent="0.25">
      <c r="A1365" s="5" t="s">
        <v>44</v>
      </c>
      <c r="B1365" s="26">
        <v>43949</v>
      </c>
      <c r="C1365" s="4">
        <v>0</v>
      </c>
      <c r="D1365" s="29">
        <v>48</v>
      </c>
      <c r="F1365" s="79">
        <f t="shared" si="54"/>
        <v>0</v>
      </c>
      <c r="G1365" s="88"/>
    </row>
    <row r="1366" spans="1:7" x14ac:dyDescent="0.25">
      <c r="A1366" s="5" t="s">
        <v>29</v>
      </c>
      <c r="B1366" s="26">
        <v>43949</v>
      </c>
      <c r="C1366" s="4">
        <v>1</v>
      </c>
      <c r="D1366" s="29">
        <v>243</v>
      </c>
      <c r="F1366" s="79">
        <f>E1366+F1342</f>
        <v>2</v>
      </c>
      <c r="G1366" s="88"/>
    </row>
    <row r="1367" spans="1:7" x14ac:dyDescent="0.25">
      <c r="A1367" s="5" t="s">
        <v>45</v>
      </c>
      <c r="B1367" s="26">
        <v>43949</v>
      </c>
      <c r="C1367" s="4">
        <v>0</v>
      </c>
      <c r="D1367" s="29">
        <v>15</v>
      </c>
      <c r="F1367" s="79">
        <f>E1367+F1343</f>
        <v>0</v>
      </c>
      <c r="G1367" s="88"/>
    </row>
    <row r="1368" spans="1:7" x14ac:dyDescent="0.25">
      <c r="A1368" s="5" t="s">
        <v>46</v>
      </c>
      <c r="B1368" s="26">
        <v>43949</v>
      </c>
      <c r="C1368" s="4">
        <v>6</v>
      </c>
      <c r="D1368" s="29">
        <v>137</v>
      </c>
      <c r="F1368" s="79">
        <f t="shared" si="54"/>
        <v>0</v>
      </c>
      <c r="G1368" s="88"/>
    </row>
    <row r="1369" spans="1:7" x14ac:dyDescent="0.25">
      <c r="A1369" s="5" t="s">
        <v>47</v>
      </c>
      <c r="B1369" s="26">
        <v>43949</v>
      </c>
      <c r="C1369" s="4">
        <v>1</v>
      </c>
      <c r="D1369" s="29">
        <v>36</v>
      </c>
      <c r="F1369" s="79">
        <f>E1369+F1345</f>
        <v>2</v>
      </c>
      <c r="G1369" s="88"/>
    </row>
    <row r="1370" spans="1:7" x14ac:dyDescent="0.25">
      <c r="A1370" s="61" t="s">
        <v>22</v>
      </c>
      <c r="B1370" s="26">
        <v>43950</v>
      </c>
      <c r="C1370" s="4">
        <v>103</v>
      </c>
      <c r="D1370" s="29">
        <v>1532</v>
      </c>
      <c r="E1370" s="4">
        <v>2</v>
      </c>
      <c r="F1370" s="79">
        <f>E1370+F1346</f>
        <v>84</v>
      </c>
    </row>
    <row r="1371" spans="1:7" x14ac:dyDescent="0.25">
      <c r="A1371" s="5" t="s">
        <v>35</v>
      </c>
      <c r="B1371" s="26">
        <v>43950</v>
      </c>
      <c r="C1371" s="4">
        <v>0</v>
      </c>
      <c r="D1371" s="29">
        <v>0</v>
      </c>
      <c r="F1371" s="79">
        <f t="shared" ref="F1371:F1377" si="55">E1371+F1347</f>
        <v>0</v>
      </c>
    </row>
    <row r="1372" spans="1:7" x14ac:dyDescent="0.25">
      <c r="A1372" s="5" t="s">
        <v>21</v>
      </c>
      <c r="B1372" s="26">
        <v>43950</v>
      </c>
      <c r="C1372" s="4">
        <v>4</v>
      </c>
      <c r="D1372" s="29">
        <v>311</v>
      </c>
      <c r="E1372" s="4">
        <v>1</v>
      </c>
      <c r="F1372" s="79">
        <f t="shared" si="55"/>
        <v>13</v>
      </c>
    </row>
    <row r="1373" spans="1:7" x14ac:dyDescent="0.25">
      <c r="A1373" s="5" t="s">
        <v>36</v>
      </c>
      <c r="B1373" s="26">
        <v>43950</v>
      </c>
      <c r="C1373" s="4">
        <v>0</v>
      </c>
      <c r="D1373" s="29">
        <v>2</v>
      </c>
      <c r="F1373" s="79">
        <f t="shared" si="55"/>
        <v>1</v>
      </c>
    </row>
    <row r="1374" spans="1:7" x14ac:dyDescent="0.25">
      <c r="A1374" s="5" t="s">
        <v>20</v>
      </c>
      <c r="B1374" s="26">
        <v>43950</v>
      </c>
      <c r="C1374" s="4">
        <v>34</v>
      </c>
      <c r="D1374" s="29">
        <v>1123</v>
      </c>
      <c r="E1374" s="4">
        <v>3</v>
      </c>
      <c r="F1374" s="79">
        <f t="shared" si="55"/>
        <v>64</v>
      </c>
    </row>
    <row r="1375" spans="1:7" x14ac:dyDescent="0.25">
      <c r="A1375" s="5" t="s">
        <v>27</v>
      </c>
      <c r="B1375" s="26">
        <v>43950</v>
      </c>
      <c r="C1375" s="4">
        <v>1</v>
      </c>
      <c r="D1375" s="29">
        <v>276</v>
      </c>
      <c r="F1375" s="79">
        <f t="shared" si="55"/>
        <v>14</v>
      </c>
    </row>
    <row r="1376" spans="1:7" x14ac:dyDescent="0.25">
      <c r="A1376" s="5" t="s">
        <v>37</v>
      </c>
      <c r="B1376" s="26">
        <v>43950</v>
      </c>
      <c r="C1376" s="4">
        <v>0</v>
      </c>
      <c r="D1376" s="29">
        <v>47</v>
      </c>
      <c r="F1376" s="79">
        <f t="shared" si="55"/>
        <v>0</v>
      </c>
    </row>
    <row r="1377" spans="1:6" x14ac:dyDescent="0.25">
      <c r="A1377" s="5" t="s">
        <v>38</v>
      </c>
      <c r="B1377" s="26">
        <v>43950</v>
      </c>
      <c r="C1377" s="4">
        <v>0</v>
      </c>
      <c r="D1377" s="29">
        <v>23</v>
      </c>
      <c r="F1377" s="79">
        <f t="shared" si="55"/>
        <v>0</v>
      </c>
    </row>
    <row r="1378" spans="1:6" x14ac:dyDescent="0.25">
      <c r="A1378" s="5" t="s">
        <v>48</v>
      </c>
      <c r="B1378" s="26">
        <v>43950</v>
      </c>
      <c r="C1378" s="4">
        <v>0</v>
      </c>
      <c r="D1378" s="29">
        <v>0</v>
      </c>
      <c r="F1378" s="79">
        <f t="shared" ref="F1378:F1392" si="56">E1378+F1353</f>
        <v>0</v>
      </c>
    </row>
    <row r="1379" spans="1:6" x14ac:dyDescent="0.25">
      <c r="A1379" s="5" t="s">
        <v>39</v>
      </c>
      <c r="B1379" s="26">
        <v>43950</v>
      </c>
      <c r="C1379" s="4">
        <v>0</v>
      </c>
      <c r="D1379" s="29">
        <v>5</v>
      </c>
      <c r="F1379" s="79">
        <f t="shared" si="56"/>
        <v>0</v>
      </c>
    </row>
    <row r="1380" spans="1:6" x14ac:dyDescent="0.25">
      <c r="A1380" s="5" t="s">
        <v>40</v>
      </c>
      <c r="B1380" s="26">
        <v>43950</v>
      </c>
      <c r="C1380" s="4">
        <v>0</v>
      </c>
      <c r="D1380" s="29">
        <v>5</v>
      </c>
      <c r="F1380" s="79">
        <f t="shared" si="56"/>
        <v>0</v>
      </c>
    </row>
    <row r="1381" spans="1:6" x14ac:dyDescent="0.25">
      <c r="A1381" s="5" t="s">
        <v>28</v>
      </c>
      <c r="B1381" s="26">
        <v>43950</v>
      </c>
      <c r="C1381" s="4">
        <v>1</v>
      </c>
      <c r="D1381" s="29">
        <v>52</v>
      </c>
      <c r="F1381" s="79">
        <f t="shared" si="56"/>
        <v>0</v>
      </c>
    </row>
    <row r="1382" spans="1:6" x14ac:dyDescent="0.25">
      <c r="A1382" s="5" t="s">
        <v>24</v>
      </c>
      <c r="B1382" s="26">
        <v>43950</v>
      </c>
      <c r="C1382" s="4">
        <v>2</v>
      </c>
      <c r="D1382" s="29">
        <v>78</v>
      </c>
      <c r="F1382" s="79">
        <f t="shared" si="56"/>
        <v>0</v>
      </c>
    </row>
    <row r="1383" spans="1:6" x14ac:dyDescent="0.25">
      <c r="A1383" s="5" t="s">
        <v>30</v>
      </c>
      <c r="B1383" s="26">
        <v>43950</v>
      </c>
      <c r="C1383" s="4">
        <v>4</v>
      </c>
      <c r="D1383" s="29">
        <v>12</v>
      </c>
      <c r="F1383" s="79">
        <f t="shared" si="56"/>
        <v>6</v>
      </c>
    </row>
    <row r="1384" spans="1:6" x14ac:dyDescent="0.25">
      <c r="A1384" s="5" t="s">
        <v>26</v>
      </c>
      <c r="B1384" s="26">
        <v>43950</v>
      </c>
      <c r="C1384" s="4">
        <v>1</v>
      </c>
      <c r="D1384" s="29">
        <v>109</v>
      </c>
      <c r="F1384" s="79">
        <f t="shared" si="56"/>
        <v>9</v>
      </c>
    </row>
    <row r="1385" spans="1:6" x14ac:dyDescent="0.25">
      <c r="A1385" s="5" t="s">
        <v>25</v>
      </c>
      <c r="B1385" s="26">
        <v>43950</v>
      </c>
      <c r="C1385" s="4">
        <v>8</v>
      </c>
      <c r="D1385" s="29">
        <v>214</v>
      </c>
      <c r="E1385" s="4">
        <v>1</v>
      </c>
      <c r="F1385" s="79">
        <f t="shared" si="56"/>
        <v>3</v>
      </c>
    </row>
    <row r="1386" spans="1:6" x14ac:dyDescent="0.25">
      <c r="A1386" s="5" t="s">
        <v>41</v>
      </c>
      <c r="B1386" s="26">
        <v>43950</v>
      </c>
      <c r="C1386" s="4">
        <v>0</v>
      </c>
      <c r="D1386" s="29">
        <v>4</v>
      </c>
      <c r="F1386" s="79">
        <f t="shared" si="56"/>
        <v>3</v>
      </c>
    </row>
    <row r="1387" spans="1:6" x14ac:dyDescent="0.25">
      <c r="A1387" s="5" t="s">
        <v>42</v>
      </c>
      <c r="B1387" s="26">
        <v>43950</v>
      </c>
      <c r="C1387" s="4">
        <v>0</v>
      </c>
      <c r="D1387" s="29">
        <v>2</v>
      </c>
      <c r="F1387" s="79">
        <f>E1387+F1363</f>
        <v>0</v>
      </c>
    </row>
    <row r="1388" spans="1:6" x14ac:dyDescent="0.25">
      <c r="A1388" s="5" t="s">
        <v>43</v>
      </c>
      <c r="B1388" s="26">
        <v>43950</v>
      </c>
      <c r="C1388" s="4">
        <v>0</v>
      </c>
      <c r="D1388" s="29">
        <v>11</v>
      </c>
      <c r="F1388" s="79">
        <f t="shared" si="56"/>
        <v>0</v>
      </c>
    </row>
    <row r="1389" spans="1:6" x14ac:dyDescent="0.25">
      <c r="A1389" s="5" t="s">
        <v>44</v>
      </c>
      <c r="B1389" s="26">
        <v>43950</v>
      </c>
      <c r="C1389" s="4">
        <v>0</v>
      </c>
      <c r="D1389" s="29">
        <v>48</v>
      </c>
      <c r="F1389" s="79">
        <f t="shared" si="56"/>
        <v>0</v>
      </c>
    </row>
    <row r="1390" spans="1:6" x14ac:dyDescent="0.25">
      <c r="A1390" s="5" t="s">
        <v>29</v>
      </c>
      <c r="B1390" s="26">
        <v>43950</v>
      </c>
      <c r="C1390" s="4">
        <v>0</v>
      </c>
      <c r="D1390" s="29">
        <v>243</v>
      </c>
      <c r="F1390" s="79">
        <f>E1390+F1366</f>
        <v>2</v>
      </c>
    </row>
    <row r="1391" spans="1:6" x14ac:dyDescent="0.25">
      <c r="A1391" s="5" t="s">
        <v>45</v>
      </c>
      <c r="B1391" s="26">
        <v>43950</v>
      </c>
      <c r="C1391" s="4">
        <v>0</v>
      </c>
      <c r="D1391" s="29">
        <v>15</v>
      </c>
      <c r="F1391" s="79">
        <f>E1391+F1367</f>
        <v>0</v>
      </c>
    </row>
    <row r="1392" spans="1:6" x14ac:dyDescent="0.25">
      <c r="A1392" s="5" t="s">
        <v>46</v>
      </c>
      <c r="B1392" s="26">
        <v>43950</v>
      </c>
      <c r="C1392" s="4">
        <v>0</v>
      </c>
      <c r="D1392" s="29">
        <v>137</v>
      </c>
      <c r="F1392" s="79">
        <f t="shared" si="56"/>
        <v>0</v>
      </c>
    </row>
    <row r="1393" spans="1:6" x14ac:dyDescent="0.25">
      <c r="A1393" s="5" t="s">
        <v>47</v>
      </c>
      <c r="B1393" s="26">
        <v>43950</v>
      </c>
      <c r="C1393" s="4">
        <v>0</v>
      </c>
      <c r="D1393" s="29">
        <v>36</v>
      </c>
      <c r="F1393" s="79">
        <f>E1393+F1369</f>
        <v>2</v>
      </c>
    </row>
    <row r="1394" spans="1:6" x14ac:dyDescent="0.25">
      <c r="A1394" s="61" t="s">
        <v>22</v>
      </c>
      <c r="B1394" s="26">
        <v>43951</v>
      </c>
      <c r="C1394" s="4">
        <v>66</v>
      </c>
      <c r="D1394" s="29">
        <v>1598</v>
      </c>
      <c r="E1394" s="4">
        <v>2</v>
      </c>
      <c r="F1394" s="79">
        <f>E1394+F1370</f>
        <v>86</v>
      </c>
    </row>
    <row r="1395" spans="1:6" x14ac:dyDescent="0.25">
      <c r="A1395" s="5" t="s">
        <v>35</v>
      </c>
      <c r="B1395" s="26">
        <v>43951</v>
      </c>
      <c r="C1395" s="4">
        <v>0</v>
      </c>
      <c r="D1395" s="29">
        <v>0</v>
      </c>
      <c r="F1395" s="79">
        <f t="shared" ref="F1395:F1400" si="57">E1395+F1371</f>
        <v>0</v>
      </c>
    </row>
    <row r="1396" spans="1:6" x14ac:dyDescent="0.25">
      <c r="A1396" s="5" t="s">
        <v>21</v>
      </c>
      <c r="B1396" s="26">
        <v>43951</v>
      </c>
      <c r="C1396" s="4">
        <v>3</v>
      </c>
      <c r="D1396" s="29">
        <v>314</v>
      </c>
      <c r="F1396" s="79">
        <f t="shared" si="57"/>
        <v>13</v>
      </c>
    </row>
    <row r="1397" spans="1:6" x14ac:dyDescent="0.25">
      <c r="A1397" s="5" t="s">
        <v>36</v>
      </c>
      <c r="B1397" s="26">
        <v>43951</v>
      </c>
      <c r="C1397" s="4">
        <v>0</v>
      </c>
      <c r="D1397" s="29">
        <v>2</v>
      </c>
      <c r="F1397" s="79">
        <f t="shared" si="57"/>
        <v>1</v>
      </c>
    </row>
    <row r="1398" spans="1:6" x14ac:dyDescent="0.25">
      <c r="A1398" s="5" t="s">
        <v>20</v>
      </c>
      <c r="B1398" s="26">
        <v>43951</v>
      </c>
      <c r="C1398" s="4">
        <v>45</v>
      </c>
      <c r="D1398" s="29">
        <v>1168</v>
      </c>
      <c r="E1398" s="4">
        <v>2</v>
      </c>
      <c r="F1398" s="79">
        <f t="shared" si="57"/>
        <v>66</v>
      </c>
    </row>
    <row r="1399" spans="1:6" x14ac:dyDescent="0.25">
      <c r="A1399" s="5" t="s">
        <v>27</v>
      </c>
      <c r="B1399" s="26">
        <v>43951</v>
      </c>
      <c r="C1399" s="4">
        <v>2</v>
      </c>
      <c r="D1399" s="29">
        <v>278</v>
      </c>
      <c r="F1399" s="79">
        <f t="shared" si="57"/>
        <v>14</v>
      </c>
    </row>
    <row r="1400" spans="1:6" x14ac:dyDescent="0.25">
      <c r="A1400" s="5" t="s">
        <v>37</v>
      </c>
      <c r="B1400" s="26">
        <v>43951</v>
      </c>
      <c r="C1400" s="4">
        <v>1</v>
      </c>
      <c r="D1400" s="29">
        <v>48</v>
      </c>
      <c r="F1400" s="79">
        <f t="shared" si="57"/>
        <v>0</v>
      </c>
    </row>
    <row r="1401" spans="1:6" x14ac:dyDescent="0.25">
      <c r="A1401" s="5" t="s">
        <v>38</v>
      </c>
      <c r="B1401" s="26">
        <v>43951</v>
      </c>
      <c r="C1401" s="4">
        <v>0</v>
      </c>
      <c r="D1401" s="29">
        <v>23</v>
      </c>
      <c r="F1401" s="79">
        <f>E1401+F1377</f>
        <v>0</v>
      </c>
    </row>
    <row r="1402" spans="1:6" x14ac:dyDescent="0.25">
      <c r="A1402" s="5" t="s">
        <v>48</v>
      </c>
      <c r="B1402" s="26">
        <v>43951</v>
      </c>
      <c r="C1402" s="4">
        <v>0</v>
      </c>
      <c r="D1402" s="29">
        <v>0</v>
      </c>
      <c r="F1402" s="79">
        <f t="shared" ref="F1402:F1416" si="58">E1402+F1377</f>
        <v>0</v>
      </c>
    </row>
    <row r="1403" spans="1:6" x14ac:dyDescent="0.25">
      <c r="A1403" s="5" t="s">
        <v>39</v>
      </c>
      <c r="B1403" s="26">
        <v>43951</v>
      </c>
      <c r="C1403" s="4">
        <v>0</v>
      </c>
      <c r="D1403" s="29">
        <v>5</v>
      </c>
      <c r="F1403" s="79">
        <f t="shared" si="58"/>
        <v>0</v>
      </c>
    </row>
    <row r="1404" spans="1:6" x14ac:dyDescent="0.25">
      <c r="A1404" s="5" t="s">
        <v>40</v>
      </c>
      <c r="B1404" s="26">
        <v>43951</v>
      </c>
      <c r="C1404" s="4">
        <v>0</v>
      </c>
      <c r="D1404" s="29">
        <v>5</v>
      </c>
      <c r="F1404" s="79">
        <f t="shared" si="58"/>
        <v>0</v>
      </c>
    </row>
    <row r="1405" spans="1:6" x14ac:dyDescent="0.25">
      <c r="A1405" s="5" t="s">
        <v>28</v>
      </c>
      <c r="B1405" s="26">
        <v>43951</v>
      </c>
      <c r="C1405" s="4">
        <v>0</v>
      </c>
      <c r="D1405" s="29">
        <v>52</v>
      </c>
      <c r="F1405" s="79">
        <f t="shared" si="58"/>
        <v>0</v>
      </c>
    </row>
    <row r="1406" spans="1:6" x14ac:dyDescent="0.25">
      <c r="A1406" s="5" t="s">
        <v>24</v>
      </c>
      <c r="B1406" s="26">
        <v>43951</v>
      </c>
      <c r="C1406" s="4">
        <v>5</v>
      </c>
      <c r="D1406" s="29">
        <v>83</v>
      </c>
      <c r="F1406" s="79">
        <f t="shared" si="58"/>
        <v>0</v>
      </c>
    </row>
    <row r="1407" spans="1:6" x14ac:dyDescent="0.25">
      <c r="A1407" s="5" t="s">
        <v>30</v>
      </c>
      <c r="B1407" s="26">
        <v>43951</v>
      </c>
      <c r="C1407" s="4">
        <v>0</v>
      </c>
      <c r="D1407" s="29">
        <v>12</v>
      </c>
      <c r="F1407" s="79">
        <f t="shared" si="58"/>
        <v>0</v>
      </c>
    </row>
    <row r="1408" spans="1:6" x14ac:dyDescent="0.25">
      <c r="A1408" s="5" t="s">
        <v>26</v>
      </c>
      <c r="B1408" s="26">
        <v>43951</v>
      </c>
      <c r="C1408" s="4">
        <v>1</v>
      </c>
      <c r="D1408" s="29">
        <v>110</v>
      </c>
      <c r="F1408" s="79">
        <f t="shared" si="58"/>
        <v>6</v>
      </c>
    </row>
    <row r="1409" spans="1:6" x14ac:dyDescent="0.25">
      <c r="A1409" s="5" t="s">
        <v>25</v>
      </c>
      <c r="B1409" s="26">
        <v>43951</v>
      </c>
      <c r="C1409" s="4">
        <v>14</v>
      </c>
      <c r="D1409" s="29">
        <v>228</v>
      </c>
      <c r="F1409" s="79">
        <f t="shared" si="58"/>
        <v>9</v>
      </c>
    </row>
    <row r="1410" spans="1:6" x14ac:dyDescent="0.25">
      <c r="A1410" s="5" t="s">
        <v>41</v>
      </c>
      <c r="B1410" s="26">
        <v>43951</v>
      </c>
      <c r="C1410" s="4">
        <v>0</v>
      </c>
      <c r="D1410" s="29">
        <v>4</v>
      </c>
      <c r="F1410" s="79">
        <f t="shared" si="58"/>
        <v>3</v>
      </c>
    </row>
    <row r="1411" spans="1:6" x14ac:dyDescent="0.25">
      <c r="A1411" s="5" t="s">
        <v>42</v>
      </c>
      <c r="B1411" s="26">
        <v>43951</v>
      </c>
      <c r="C1411" s="4">
        <v>0</v>
      </c>
      <c r="D1411" s="29">
        <v>2</v>
      </c>
      <c r="F1411" s="79">
        <f>E1411+F1387</f>
        <v>0</v>
      </c>
    </row>
    <row r="1412" spans="1:6" x14ac:dyDescent="0.25">
      <c r="A1412" s="5" t="s">
        <v>43</v>
      </c>
      <c r="B1412" s="26">
        <v>43951</v>
      </c>
      <c r="C1412" s="4">
        <v>0</v>
      </c>
      <c r="D1412" s="29">
        <v>11</v>
      </c>
      <c r="F1412" s="79">
        <f t="shared" si="58"/>
        <v>0</v>
      </c>
    </row>
    <row r="1413" spans="1:6" x14ac:dyDescent="0.25">
      <c r="A1413" s="5" t="s">
        <v>44</v>
      </c>
      <c r="B1413" s="26">
        <v>43951</v>
      </c>
      <c r="C1413" s="4">
        <v>1</v>
      </c>
      <c r="D1413" s="29">
        <v>49</v>
      </c>
      <c r="F1413" s="79">
        <f t="shared" si="58"/>
        <v>0</v>
      </c>
    </row>
    <row r="1414" spans="1:6" x14ac:dyDescent="0.25">
      <c r="A1414" s="5" t="s">
        <v>29</v>
      </c>
      <c r="B1414" s="26">
        <v>43951</v>
      </c>
      <c r="C1414" s="4">
        <v>0</v>
      </c>
      <c r="D1414" s="29">
        <v>243</v>
      </c>
      <c r="F1414" s="79">
        <f>E1414+F1390</f>
        <v>2</v>
      </c>
    </row>
    <row r="1415" spans="1:6" x14ac:dyDescent="0.25">
      <c r="A1415" s="5" t="s">
        <v>45</v>
      </c>
      <c r="B1415" s="26">
        <v>43951</v>
      </c>
      <c r="C1415" s="4">
        <v>0</v>
      </c>
      <c r="D1415" s="29">
        <v>15</v>
      </c>
      <c r="F1415" s="79">
        <f>E1415+F1391</f>
        <v>0</v>
      </c>
    </row>
    <row r="1416" spans="1:6" x14ac:dyDescent="0.25">
      <c r="A1416" s="5" t="s">
        <v>46</v>
      </c>
      <c r="B1416" s="26">
        <v>43951</v>
      </c>
      <c r="C1416" s="4">
        <v>2</v>
      </c>
      <c r="D1416" s="29">
        <v>139</v>
      </c>
      <c r="F1416" s="79">
        <f t="shared" si="58"/>
        <v>0</v>
      </c>
    </row>
    <row r="1417" spans="1:6" x14ac:dyDescent="0.25">
      <c r="A1417" s="5" t="s">
        <v>47</v>
      </c>
      <c r="B1417" s="26">
        <v>43951</v>
      </c>
      <c r="C1417" s="4">
        <v>2</v>
      </c>
      <c r="D1417" s="29">
        <v>38</v>
      </c>
      <c r="F1417" s="79">
        <f>E1417+F1393</f>
        <v>2</v>
      </c>
    </row>
    <row r="1418" spans="1:6" x14ac:dyDescent="0.25">
      <c r="A1418" s="61" t="s">
        <v>22</v>
      </c>
      <c r="B1418" s="26">
        <v>43952</v>
      </c>
      <c r="C1418" s="4">
        <v>34</v>
      </c>
      <c r="D1418" s="29">
        <v>1632</v>
      </c>
      <c r="E1418" s="4">
        <v>3</v>
      </c>
      <c r="F1418" s="79">
        <f>E1418+F1394</f>
        <v>89</v>
      </c>
    </row>
    <row r="1419" spans="1:6" x14ac:dyDescent="0.25">
      <c r="A1419" s="5" t="s">
        <v>35</v>
      </c>
      <c r="B1419" s="26">
        <v>43952</v>
      </c>
      <c r="C1419" s="4">
        <v>0</v>
      </c>
      <c r="D1419" s="29">
        <v>0</v>
      </c>
      <c r="F1419" s="79">
        <f t="shared" ref="F1419:F1424" si="59">E1419+F1395</f>
        <v>0</v>
      </c>
    </row>
    <row r="1420" spans="1:6" x14ac:dyDescent="0.25">
      <c r="A1420" s="5" t="s">
        <v>21</v>
      </c>
      <c r="B1420" s="26">
        <v>43952</v>
      </c>
      <c r="C1420" s="4">
        <v>12</v>
      </c>
      <c r="D1420" s="29">
        <v>326</v>
      </c>
      <c r="F1420" s="79">
        <f t="shared" si="59"/>
        <v>13</v>
      </c>
    </row>
    <row r="1421" spans="1:6" x14ac:dyDescent="0.25">
      <c r="A1421" s="5" t="s">
        <v>36</v>
      </c>
      <c r="B1421" s="26">
        <v>43952</v>
      </c>
      <c r="C1421" s="4">
        <v>1</v>
      </c>
      <c r="D1421" s="29">
        <v>3</v>
      </c>
      <c r="F1421" s="79">
        <f t="shared" si="59"/>
        <v>1</v>
      </c>
    </row>
    <row r="1422" spans="1:6" x14ac:dyDescent="0.25">
      <c r="A1422" s="5" t="s">
        <v>20</v>
      </c>
      <c r="B1422" s="26">
        <v>43952</v>
      </c>
      <c r="C1422" s="4">
        <v>29</v>
      </c>
      <c r="D1422" s="29">
        <v>1197</v>
      </c>
      <c r="E1422" s="4">
        <v>4</v>
      </c>
      <c r="F1422" s="79">
        <f t="shared" si="59"/>
        <v>70</v>
      </c>
    </row>
    <row r="1423" spans="1:6" x14ac:dyDescent="0.25">
      <c r="A1423" s="5" t="s">
        <v>27</v>
      </c>
      <c r="B1423" s="26">
        <v>43952</v>
      </c>
      <c r="C1423" s="4">
        <v>13</v>
      </c>
      <c r="D1423" s="29">
        <v>291</v>
      </c>
      <c r="F1423" s="79">
        <f t="shared" si="59"/>
        <v>14</v>
      </c>
    </row>
    <row r="1424" spans="1:6" x14ac:dyDescent="0.25">
      <c r="A1424" s="5" t="s">
        <v>37</v>
      </c>
      <c r="B1424" s="26">
        <v>43952</v>
      </c>
      <c r="C1424" s="4">
        <v>1</v>
      </c>
      <c r="D1424" s="29">
        <v>49</v>
      </c>
      <c r="F1424" s="79">
        <f t="shared" si="59"/>
        <v>0</v>
      </c>
    </row>
    <row r="1425" spans="1:6" x14ac:dyDescent="0.25">
      <c r="A1425" s="5" t="s">
        <v>38</v>
      </c>
      <c r="B1425" s="26">
        <v>43952</v>
      </c>
      <c r="C1425" s="4">
        <v>2</v>
      </c>
      <c r="D1425" s="29">
        <v>25</v>
      </c>
      <c r="F1425" s="79">
        <f>E1425+F1401</f>
        <v>0</v>
      </c>
    </row>
    <row r="1426" spans="1:6" x14ac:dyDescent="0.25">
      <c r="A1426" s="5" t="s">
        <v>48</v>
      </c>
      <c r="B1426" s="26">
        <v>43952</v>
      </c>
      <c r="C1426" s="4">
        <v>0</v>
      </c>
      <c r="D1426" s="29">
        <v>0</v>
      </c>
      <c r="F1426" s="79">
        <f t="shared" ref="F1426:F1440" si="60">E1426+F1401</f>
        <v>0</v>
      </c>
    </row>
    <row r="1427" spans="1:6" x14ac:dyDescent="0.25">
      <c r="A1427" s="5" t="s">
        <v>39</v>
      </c>
      <c r="B1427" s="26">
        <v>43952</v>
      </c>
      <c r="C1427" s="4">
        <v>0</v>
      </c>
      <c r="D1427" s="29">
        <v>5</v>
      </c>
      <c r="F1427" s="79">
        <f t="shared" si="60"/>
        <v>0</v>
      </c>
    </row>
    <row r="1428" spans="1:6" x14ac:dyDescent="0.25">
      <c r="A1428" s="5" t="s">
        <v>40</v>
      </c>
      <c r="B1428" s="26">
        <v>43952</v>
      </c>
      <c r="C1428" s="4">
        <v>0</v>
      </c>
      <c r="D1428" s="29">
        <v>5</v>
      </c>
      <c r="F1428" s="79">
        <f t="shared" si="60"/>
        <v>0</v>
      </c>
    </row>
    <row r="1429" spans="1:6" x14ac:dyDescent="0.25">
      <c r="A1429" s="5" t="s">
        <v>28</v>
      </c>
      <c r="B1429" s="26">
        <v>43952</v>
      </c>
      <c r="C1429" s="4">
        <v>3</v>
      </c>
      <c r="D1429" s="29">
        <v>55</v>
      </c>
      <c r="F1429" s="79">
        <f t="shared" si="60"/>
        <v>0</v>
      </c>
    </row>
    <row r="1430" spans="1:6" x14ac:dyDescent="0.25">
      <c r="A1430" s="5" t="s">
        <v>24</v>
      </c>
      <c r="B1430" s="26">
        <v>43952</v>
      </c>
      <c r="C1430" s="4">
        <v>1</v>
      </c>
      <c r="D1430" s="29">
        <v>84</v>
      </c>
      <c r="F1430" s="79">
        <f t="shared" si="60"/>
        <v>0</v>
      </c>
    </row>
    <row r="1431" spans="1:6" x14ac:dyDescent="0.25">
      <c r="A1431" s="5" t="s">
        <v>30</v>
      </c>
      <c r="B1431" s="26">
        <v>43952</v>
      </c>
      <c r="C1431" s="4">
        <v>0</v>
      </c>
      <c r="D1431" s="29">
        <v>12</v>
      </c>
      <c r="F1431" s="79">
        <f t="shared" si="60"/>
        <v>0</v>
      </c>
    </row>
    <row r="1432" spans="1:6" x14ac:dyDescent="0.25">
      <c r="A1432" s="5" t="s">
        <v>26</v>
      </c>
      <c r="B1432" s="26">
        <v>43952</v>
      </c>
      <c r="C1432" s="4">
        <v>0</v>
      </c>
      <c r="D1432" s="29">
        <v>110</v>
      </c>
      <c r="F1432" s="79">
        <f t="shared" si="60"/>
        <v>0</v>
      </c>
    </row>
    <row r="1433" spans="1:6" x14ac:dyDescent="0.25">
      <c r="A1433" s="5" t="s">
        <v>25</v>
      </c>
      <c r="B1433" s="26">
        <v>43952</v>
      </c>
      <c r="C1433" s="4">
        <v>8</v>
      </c>
      <c r="D1433" s="29">
        <v>236</v>
      </c>
      <c r="F1433" s="79">
        <f t="shared" si="60"/>
        <v>6</v>
      </c>
    </row>
    <row r="1434" spans="1:6" x14ac:dyDescent="0.25">
      <c r="A1434" s="5" t="s">
        <v>41</v>
      </c>
      <c r="B1434" s="26">
        <v>43952</v>
      </c>
      <c r="C1434" s="4">
        <v>0</v>
      </c>
      <c r="D1434" s="29">
        <v>4</v>
      </c>
      <c r="F1434" s="79">
        <f t="shared" si="60"/>
        <v>9</v>
      </c>
    </row>
    <row r="1435" spans="1:6" x14ac:dyDescent="0.25">
      <c r="A1435" s="5" t="s">
        <v>42</v>
      </c>
      <c r="B1435" s="26">
        <v>43952</v>
      </c>
      <c r="C1435" s="4">
        <v>0</v>
      </c>
      <c r="D1435" s="29">
        <v>2</v>
      </c>
      <c r="F1435" s="79">
        <f>E1435+F1411</f>
        <v>0</v>
      </c>
    </row>
    <row r="1436" spans="1:6" x14ac:dyDescent="0.25">
      <c r="A1436" s="5" t="s">
        <v>43</v>
      </c>
      <c r="B1436" s="26">
        <v>43952</v>
      </c>
      <c r="C1436" s="4">
        <v>0</v>
      </c>
      <c r="D1436" s="29">
        <v>11</v>
      </c>
      <c r="F1436" s="79">
        <f t="shared" si="60"/>
        <v>0</v>
      </c>
    </row>
    <row r="1437" spans="1:6" x14ac:dyDescent="0.25">
      <c r="A1437" s="5" t="s">
        <v>44</v>
      </c>
      <c r="B1437" s="26">
        <v>43952</v>
      </c>
      <c r="C1437" s="4">
        <v>0</v>
      </c>
      <c r="D1437" s="29">
        <v>49</v>
      </c>
      <c r="F1437" s="79">
        <f t="shared" si="60"/>
        <v>0</v>
      </c>
    </row>
    <row r="1438" spans="1:6" x14ac:dyDescent="0.25">
      <c r="A1438" s="5" t="s">
        <v>29</v>
      </c>
      <c r="B1438" s="26">
        <v>43952</v>
      </c>
      <c r="C1438" s="4">
        <v>0</v>
      </c>
      <c r="D1438" s="29">
        <v>243</v>
      </c>
      <c r="F1438" s="79">
        <f>E1438+F1414</f>
        <v>2</v>
      </c>
    </row>
    <row r="1439" spans="1:6" x14ac:dyDescent="0.25">
      <c r="A1439" s="5" t="s">
        <v>45</v>
      </c>
      <c r="B1439" s="26">
        <v>43952</v>
      </c>
      <c r="C1439" s="4">
        <v>0</v>
      </c>
      <c r="D1439" s="29">
        <v>15</v>
      </c>
      <c r="F1439" s="79">
        <f>E1439+F1415</f>
        <v>0</v>
      </c>
    </row>
    <row r="1440" spans="1:6" x14ac:dyDescent="0.25">
      <c r="A1440" s="5" t="s">
        <v>46</v>
      </c>
      <c r="B1440" s="26">
        <v>43952</v>
      </c>
      <c r="C1440" s="4">
        <v>1</v>
      </c>
      <c r="D1440" s="29">
        <v>140</v>
      </c>
      <c r="F1440" s="79">
        <f t="shared" si="60"/>
        <v>0</v>
      </c>
    </row>
    <row r="1441" spans="1:6" x14ac:dyDescent="0.25">
      <c r="A1441" s="5" t="s">
        <v>47</v>
      </c>
      <c r="B1441" s="26">
        <v>43952</v>
      </c>
      <c r="C1441" s="4">
        <v>0</v>
      </c>
      <c r="D1441" s="29">
        <v>38</v>
      </c>
      <c r="F1441" s="79">
        <f>E1441+F1417</f>
        <v>2</v>
      </c>
    </row>
    <row r="1442" spans="1:6" x14ac:dyDescent="0.25">
      <c r="A1442" s="61" t="s">
        <v>22</v>
      </c>
      <c r="B1442" s="26">
        <v>43953</v>
      </c>
      <c r="C1442" s="4">
        <v>45</v>
      </c>
      <c r="D1442" s="29">
        <v>1677</v>
      </c>
      <c r="E1442" s="4">
        <v>2</v>
      </c>
      <c r="F1442" s="79">
        <f>E1442+F1418</f>
        <v>91</v>
      </c>
    </row>
    <row r="1443" spans="1:6" x14ac:dyDescent="0.25">
      <c r="A1443" s="5" t="s">
        <v>35</v>
      </c>
      <c r="B1443" s="26">
        <v>43953</v>
      </c>
      <c r="C1443" s="4">
        <v>0</v>
      </c>
      <c r="D1443" s="29">
        <v>0</v>
      </c>
      <c r="F1443" s="79">
        <f t="shared" ref="F1443:F1448" si="61">E1443+F1419</f>
        <v>0</v>
      </c>
    </row>
    <row r="1444" spans="1:6" x14ac:dyDescent="0.25">
      <c r="A1444" s="5" t="s">
        <v>21</v>
      </c>
      <c r="B1444" s="26">
        <v>43953</v>
      </c>
      <c r="C1444" s="4">
        <v>11</v>
      </c>
      <c r="D1444" s="29">
        <v>337</v>
      </c>
      <c r="E1444" s="4">
        <v>3</v>
      </c>
      <c r="F1444" s="79">
        <f t="shared" si="61"/>
        <v>16</v>
      </c>
    </row>
    <row r="1445" spans="1:6" x14ac:dyDescent="0.25">
      <c r="A1445" s="5" t="s">
        <v>36</v>
      </c>
      <c r="B1445" s="26">
        <v>43953</v>
      </c>
      <c r="C1445" s="4">
        <v>1</v>
      </c>
      <c r="D1445" s="29">
        <v>4</v>
      </c>
      <c r="F1445" s="79">
        <f t="shared" si="61"/>
        <v>1</v>
      </c>
    </row>
    <row r="1446" spans="1:6" x14ac:dyDescent="0.25">
      <c r="A1446" s="5" t="s">
        <v>20</v>
      </c>
      <c r="B1446" s="26">
        <v>43953</v>
      </c>
      <c r="C1446" s="4">
        <v>58</v>
      </c>
      <c r="D1446" s="29">
        <v>1255</v>
      </c>
      <c r="E1446" s="4">
        <v>6</v>
      </c>
      <c r="F1446" s="79">
        <f t="shared" si="61"/>
        <v>76</v>
      </c>
    </row>
    <row r="1447" spans="1:6" x14ac:dyDescent="0.25">
      <c r="A1447" s="5" t="s">
        <v>27</v>
      </c>
      <c r="B1447" s="26">
        <v>43953</v>
      </c>
      <c r="C1447" s="4">
        <v>12</v>
      </c>
      <c r="D1447" s="29">
        <v>303</v>
      </c>
      <c r="E1447" s="4">
        <v>1</v>
      </c>
      <c r="F1447" s="79">
        <f t="shared" si="61"/>
        <v>15</v>
      </c>
    </row>
    <row r="1448" spans="1:6" x14ac:dyDescent="0.25">
      <c r="A1448" s="5" t="s">
        <v>37</v>
      </c>
      <c r="B1448" s="26">
        <v>43953</v>
      </c>
      <c r="C1448" s="4">
        <v>0</v>
      </c>
      <c r="D1448" s="29">
        <v>49</v>
      </c>
      <c r="F1448" s="79">
        <f t="shared" si="61"/>
        <v>0</v>
      </c>
    </row>
    <row r="1449" spans="1:6" x14ac:dyDescent="0.25">
      <c r="A1449" s="5" t="s">
        <v>38</v>
      </c>
      <c r="B1449" s="26">
        <v>43953</v>
      </c>
      <c r="C1449" s="4">
        <v>0</v>
      </c>
      <c r="D1449" s="29">
        <v>25</v>
      </c>
      <c r="F1449" s="79">
        <f>E1449+F1425</f>
        <v>0</v>
      </c>
    </row>
    <row r="1450" spans="1:6" x14ac:dyDescent="0.25">
      <c r="A1450" s="5" t="s">
        <v>48</v>
      </c>
      <c r="B1450" s="26">
        <v>43953</v>
      </c>
      <c r="C1450" s="4">
        <v>0</v>
      </c>
      <c r="D1450" s="29">
        <v>0</v>
      </c>
      <c r="F1450" s="79">
        <f t="shared" ref="F1450:F1464" si="62">E1450+F1425</f>
        <v>0</v>
      </c>
    </row>
    <row r="1451" spans="1:6" x14ac:dyDescent="0.25">
      <c r="A1451" s="5" t="s">
        <v>39</v>
      </c>
      <c r="B1451" s="26">
        <v>43953</v>
      </c>
      <c r="C1451" s="4">
        <v>0</v>
      </c>
      <c r="D1451" s="29">
        <v>5</v>
      </c>
      <c r="F1451" s="79">
        <f t="shared" si="62"/>
        <v>0</v>
      </c>
    </row>
    <row r="1452" spans="1:6" x14ac:dyDescent="0.25">
      <c r="A1452" s="5" t="s">
        <v>40</v>
      </c>
      <c r="B1452" s="26">
        <v>43953</v>
      </c>
      <c r="C1452" s="4">
        <v>0</v>
      </c>
      <c r="D1452" s="29">
        <v>5</v>
      </c>
      <c r="F1452" s="79">
        <f t="shared" si="62"/>
        <v>0</v>
      </c>
    </row>
    <row r="1453" spans="1:6" x14ac:dyDescent="0.25">
      <c r="A1453" s="5" t="s">
        <v>28</v>
      </c>
      <c r="B1453" s="26">
        <v>43953</v>
      </c>
      <c r="C1453" s="4">
        <v>0</v>
      </c>
      <c r="D1453" s="29">
        <v>55</v>
      </c>
      <c r="F1453" s="79">
        <f t="shared" si="62"/>
        <v>0</v>
      </c>
    </row>
    <row r="1454" spans="1:6" x14ac:dyDescent="0.25">
      <c r="A1454" s="5" t="s">
        <v>24</v>
      </c>
      <c r="B1454" s="26">
        <v>43953</v>
      </c>
      <c r="C1454" s="4">
        <v>1</v>
      </c>
      <c r="D1454" s="29">
        <v>85</v>
      </c>
      <c r="F1454" s="79">
        <f t="shared" si="62"/>
        <v>0</v>
      </c>
    </row>
    <row r="1455" spans="1:6" x14ac:dyDescent="0.25">
      <c r="A1455" s="5" t="s">
        <v>30</v>
      </c>
      <c r="B1455" s="26">
        <v>43953</v>
      </c>
      <c r="C1455" s="4">
        <v>12</v>
      </c>
      <c r="D1455" s="29">
        <v>24</v>
      </c>
      <c r="F1455" s="79">
        <f t="shared" si="62"/>
        <v>0</v>
      </c>
    </row>
    <row r="1456" spans="1:6" x14ac:dyDescent="0.25">
      <c r="A1456" s="5" t="s">
        <v>26</v>
      </c>
      <c r="B1456" s="26">
        <v>43953</v>
      </c>
      <c r="C1456" s="4">
        <v>0</v>
      </c>
      <c r="D1456" s="29">
        <v>110</v>
      </c>
      <c r="F1456" s="79">
        <f t="shared" si="62"/>
        <v>0</v>
      </c>
    </row>
    <row r="1457" spans="1:6" x14ac:dyDescent="0.25">
      <c r="A1457" s="5" t="s">
        <v>25</v>
      </c>
      <c r="B1457" s="26">
        <v>43953</v>
      </c>
      <c r="C1457" s="4">
        <v>6</v>
      </c>
      <c r="D1457" s="29">
        <v>242</v>
      </c>
      <c r="F1457" s="79">
        <f t="shared" si="62"/>
        <v>0</v>
      </c>
    </row>
    <row r="1458" spans="1:6" x14ac:dyDescent="0.25">
      <c r="A1458" s="5" t="s">
        <v>41</v>
      </c>
      <c r="B1458" s="26">
        <v>43953</v>
      </c>
      <c r="C1458" s="4">
        <v>0</v>
      </c>
      <c r="D1458" s="29">
        <v>4</v>
      </c>
      <c r="F1458" s="79">
        <f t="shared" si="62"/>
        <v>6</v>
      </c>
    </row>
    <row r="1459" spans="1:6" x14ac:dyDescent="0.25">
      <c r="A1459" s="5" t="s">
        <v>42</v>
      </c>
      <c r="B1459" s="26">
        <v>43953</v>
      </c>
      <c r="C1459" s="4">
        <v>0</v>
      </c>
      <c r="D1459" s="29">
        <v>2</v>
      </c>
      <c r="F1459" s="79">
        <f>E1459+F1435</f>
        <v>0</v>
      </c>
    </row>
    <row r="1460" spans="1:6" x14ac:dyDescent="0.25">
      <c r="A1460" s="5" t="s">
        <v>43</v>
      </c>
      <c r="B1460" s="26">
        <v>43953</v>
      </c>
      <c r="C1460" s="4">
        <v>0</v>
      </c>
      <c r="D1460" s="29">
        <v>11</v>
      </c>
      <c r="F1460" s="79">
        <f t="shared" si="62"/>
        <v>0</v>
      </c>
    </row>
    <row r="1461" spans="1:6" x14ac:dyDescent="0.25">
      <c r="A1461" s="5" t="s">
        <v>44</v>
      </c>
      <c r="B1461" s="26">
        <v>43953</v>
      </c>
      <c r="C1461" s="4">
        <v>0</v>
      </c>
      <c r="D1461" s="29">
        <v>49</v>
      </c>
      <c r="F1461" s="79">
        <f t="shared" si="62"/>
        <v>0</v>
      </c>
    </row>
    <row r="1462" spans="1:6" x14ac:dyDescent="0.25">
      <c r="A1462" s="5" t="s">
        <v>29</v>
      </c>
      <c r="B1462" s="26">
        <v>43953</v>
      </c>
      <c r="C1462" s="4">
        <v>0</v>
      </c>
      <c r="D1462" s="29">
        <v>243</v>
      </c>
      <c r="F1462" s="79">
        <f>E1462+F1438</f>
        <v>2</v>
      </c>
    </row>
    <row r="1463" spans="1:6" x14ac:dyDescent="0.25">
      <c r="A1463" s="5" t="s">
        <v>45</v>
      </c>
      <c r="B1463" s="26">
        <v>43953</v>
      </c>
      <c r="C1463" s="4">
        <v>0</v>
      </c>
      <c r="D1463" s="29">
        <v>15</v>
      </c>
      <c r="F1463" s="79">
        <f>E1463+F1439</f>
        <v>0</v>
      </c>
    </row>
    <row r="1464" spans="1:6" x14ac:dyDescent="0.25">
      <c r="A1464" s="5" t="s">
        <v>46</v>
      </c>
      <c r="B1464" s="26">
        <v>43953</v>
      </c>
      <c r="C1464" s="4">
        <v>3</v>
      </c>
      <c r="D1464" s="29">
        <v>143</v>
      </c>
      <c r="F1464" s="79">
        <f t="shared" si="62"/>
        <v>0</v>
      </c>
    </row>
    <row r="1465" spans="1:6" x14ac:dyDescent="0.25">
      <c r="A1465" s="5" t="s">
        <v>47</v>
      </c>
      <c r="B1465" s="26">
        <v>43953</v>
      </c>
      <c r="C1465" s="4">
        <v>0</v>
      </c>
      <c r="D1465" s="29">
        <v>38</v>
      </c>
      <c r="F1465" s="79">
        <f>E1465+F1441</f>
        <v>2</v>
      </c>
    </row>
    <row r="1466" spans="1:6" x14ac:dyDescent="0.25">
      <c r="A1466" s="61" t="s">
        <v>22</v>
      </c>
      <c r="B1466" s="26">
        <v>43954</v>
      </c>
      <c r="C1466" s="4">
        <v>38</v>
      </c>
      <c r="D1466" s="29">
        <v>1715</v>
      </c>
      <c r="E1466" s="4">
        <v>3</v>
      </c>
      <c r="F1466" s="79">
        <f>E1466+F1442</f>
        <v>94</v>
      </c>
    </row>
    <row r="1467" spans="1:6" x14ac:dyDescent="0.25">
      <c r="A1467" s="5" t="s">
        <v>35</v>
      </c>
      <c r="B1467" s="26">
        <v>43954</v>
      </c>
      <c r="C1467" s="4">
        <v>0</v>
      </c>
      <c r="D1467" s="29">
        <v>0</v>
      </c>
      <c r="F1467" s="79">
        <f t="shared" ref="F1467:F1472" si="63">E1467+F1443</f>
        <v>0</v>
      </c>
    </row>
    <row r="1468" spans="1:6" x14ac:dyDescent="0.25">
      <c r="A1468" s="5" t="s">
        <v>21</v>
      </c>
      <c r="B1468" s="26">
        <v>43954</v>
      </c>
      <c r="C1468" s="4">
        <v>5</v>
      </c>
      <c r="D1468" s="29">
        <v>342</v>
      </c>
      <c r="E1468" s="4">
        <v>2</v>
      </c>
      <c r="F1468" s="79">
        <f t="shared" si="63"/>
        <v>18</v>
      </c>
    </row>
    <row r="1469" spans="1:6" x14ac:dyDescent="0.25">
      <c r="A1469" s="5" t="s">
        <v>36</v>
      </c>
      <c r="B1469" s="26">
        <v>43954</v>
      </c>
      <c r="C1469" s="4">
        <v>0</v>
      </c>
      <c r="D1469" s="29">
        <v>4</v>
      </c>
      <c r="F1469" s="79">
        <f t="shared" si="63"/>
        <v>1</v>
      </c>
    </row>
    <row r="1470" spans="1:6" x14ac:dyDescent="0.25">
      <c r="A1470" s="5" t="s">
        <v>20</v>
      </c>
      <c r="B1470" s="26">
        <v>43954</v>
      </c>
      <c r="C1470" s="4">
        <v>49</v>
      </c>
      <c r="D1470" s="29">
        <v>1304</v>
      </c>
      <c r="E1470" s="4">
        <v>2</v>
      </c>
      <c r="F1470" s="79">
        <f t="shared" si="63"/>
        <v>78</v>
      </c>
    </row>
    <row r="1471" spans="1:6" x14ac:dyDescent="0.25">
      <c r="A1471" s="5" t="s">
        <v>27</v>
      </c>
      <c r="B1471" s="26">
        <v>43954</v>
      </c>
      <c r="C1471" s="4">
        <v>1</v>
      </c>
      <c r="D1471" s="29">
        <v>304</v>
      </c>
      <c r="E1471" s="4">
        <v>1</v>
      </c>
      <c r="F1471" s="79">
        <f t="shared" si="63"/>
        <v>16</v>
      </c>
    </row>
    <row r="1472" spans="1:6" x14ac:dyDescent="0.25">
      <c r="A1472" s="5" t="s">
        <v>37</v>
      </c>
      <c r="B1472" s="26">
        <v>43954</v>
      </c>
      <c r="C1472" s="4">
        <v>0</v>
      </c>
      <c r="D1472" s="29">
        <v>49</v>
      </c>
      <c r="F1472" s="79">
        <f t="shared" si="63"/>
        <v>0</v>
      </c>
    </row>
    <row r="1473" spans="1:6" x14ac:dyDescent="0.25">
      <c r="A1473" s="5" t="s">
        <v>38</v>
      </c>
      <c r="B1473" s="26">
        <v>43954</v>
      </c>
      <c r="C1473" s="4">
        <v>2</v>
      </c>
      <c r="D1473" s="29">
        <v>27</v>
      </c>
      <c r="F1473" s="79">
        <f>E1473+F1449</f>
        <v>0</v>
      </c>
    </row>
    <row r="1474" spans="1:6" x14ac:dyDescent="0.25">
      <c r="A1474" s="5" t="s">
        <v>48</v>
      </c>
      <c r="B1474" s="26">
        <v>43954</v>
      </c>
      <c r="C1474" s="4">
        <v>0</v>
      </c>
      <c r="D1474" s="29">
        <v>0</v>
      </c>
      <c r="F1474" s="79">
        <f t="shared" ref="F1474:F1488" si="64">E1474+F1449</f>
        <v>0</v>
      </c>
    </row>
    <row r="1475" spans="1:6" x14ac:dyDescent="0.25">
      <c r="A1475" s="5" t="s">
        <v>39</v>
      </c>
      <c r="B1475" s="26">
        <v>43954</v>
      </c>
      <c r="C1475" s="4">
        <v>0</v>
      </c>
      <c r="D1475" s="29">
        <v>5</v>
      </c>
      <c r="F1475" s="79">
        <f t="shared" si="64"/>
        <v>0</v>
      </c>
    </row>
    <row r="1476" spans="1:6" x14ac:dyDescent="0.25">
      <c r="A1476" s="5" t="s">
        <v>40</v>
      </c>
      <c r="B1476" s="26">
        <v>43954</v>
      </c>
      <c r="C1476" s="4">
        <v>0</v>
      </c>
      <c r="D1476" s="29">
        <v>5</v>
      </c>
      <c r="F1476" s="79">
        <f t="shared" si="64"/>
        <v>0</v>
      </c>
    </row>
    <row r="1477" spans="1:6" x14ac:dyDescent="0.25">
      <c r="A1477" s="5" t="s">
        <v>28</v>
      </c>
      <c r="B1477" s="26">
        <v>43954</v>
      </c>
      <c r="C1477" s="4">
        <v>0</v>
      </c>
      <c r="D1477" s="29">
        <v>55</v>
      </c>
      <c r="F1477" s="79">
        <f t="shared" si="64"/>
        <v>0</v>
      </c>
    </row>
    <row r="1478" spans="1:6" x14ac:dyDescent="0.25">
      <c r="A1478" s="5" t="s">
        <v>24</v>
      </c>
      <c r="B1478" s="26">
        <v>43954</v>
      </c>
      <c r="C1478" s="4">
        <v>0</v>
      </c>
      <c r="D1478" s="29">
        <v>85</v>
      </c>
      <c r="F1478" s="79">
        <f t="shared" si="64"/>
        <v>0</v>
      </c>
    </row>
    <row r="1479" spans="1:6" x14ac:dyDescent="0.25">
      <c r="A1479" s="5" t="s">
        <v>30</v>
      </c>
      <c r="B1479" s="26">
        <v>43954</v>
      </c>
      <c r="C1479" s="4">
        <v>0</v>
      </c>
      <c r="D1479" s="29">
        <v>24</v>
      </c>
      <c r="F1479" s="79">
        <f t="shared" si="64"/>
        <v>0</v>
      </c>
    </row>
    <row r="1480" spans="1:6" x14ac:dyDescent="0.25">
      <c r="A1480" s="5" t="s">
        <v>26</v>
      </c>
      <c r="B1480" s="26">
        <v>43954</v>
      </c>
      <c r="C1480" s="4">
        <v>0</v>
      </c>
      <c r="D1480" s="29">
        <v>110</v>
      </c>
      <c r="F1480" s="79">
        <f t="shared" si="64"/>
        <v>0</v>
      </c>
    </row>
    <row r="1481" spans="1:6" x14ac:dyDescent="0.25">
      <c r="A1481" s="5" t="s">
        <v>25</v>
      </c>
      <c r="B1481" s="26">
        <v>43954</v>
      </c>
      <c r="C1481" s="4">
        <v>6</v>
      </c>
      <c r="D1481" s="29">
        <v>248</v>
      </c>
      <c r="E1481" s="4">
        <v>1</v>
      </c>
      <c r="F1481" s="79">
        <f t="shared" si="64"/>
        <v>1</v>
      </c>
    </row>
    <row r="1482" spans="1:6" x14ac:dyDescent="0.25">
      <c r="A1482" s="5" t="s">
        <v>41</v>
      </c>
      <c r="B1482" s="26">
        <v>43954</v>
      </c>
      <c r="C1482" s="4">
        <v>0</v>
      </c>
      <c r="D1482" s="29">
        <v>4</v>
      </c>
      <c r="F1482" s="79">
        <f t="shared" si="64"/>
        <v>0</v>
      </c>
    </row>
    <row r="1483" spans="1:6" x14ac:dyDescent="0.25">
      <c r="A1483" s="5" t="s">
        <v>42</v>
      </c>
      <c r="B1483" s="26">
        <v>43954</v>
      </c>
      <c r="C1483" s="4">
        <v>0</v>
      </c>
      <c r="D1483" s="29">
        <v>2</v>
      </c>
      <c r="F1483" s="79">
        <f>E1483+F1459</f>
        <v>0</v>
      </c>
    </row>
    <row r="1484" spans="1:6" x14ac:dyDescent="0.25">
      <c r="A1484" s="5" t="s">
        <v>43</v>
      </c>
      <c r="B1484" s="26">
        <v>43954</v>
      </c>
      <c r="C1484" s="4">
        <v>0</v>
      </c>
      <c r="D1484" s="29">
        <v>11</v>
      </c>
      <c r="F1484" s="79">
        <f t="shared" si="64"/>
        <v>0</v>
      </c>
    </row>
    <row r="1485" spans="1:6" x14ac:dyDescent="0.25">
      <c r="A1485" s="5" t="s">
        <v>44</v>
      </c>
      <c r="B1485" s="26">
        <v>43954</v>
      </c>
      <c r="C1485" s="4">
        <v>0</v>
      </c>
      <c r="D1485" s="29">
        <v>49</v>
      </c>
      <c r="F1485" s="79">
        <f t="shared" si="64"/>
        <v>0</v>
      </c>
    </row>
    <row r="1486" spans="1:6" x14ac:dyDescent="0.25">
      <c r="A1486" s="5" t="s">
        <v>29</v>
      </c>
      <c r="B1486" s="26">
        <v>43954</v>
      </c>
      <c r="C1486" s="4">
        <v>0</v>
      </c>
      <c r="D1486" s="29">
        <v>243</v>
      </c>
      <c r="F1486" s="79">
        <f>E1486+F1462</f>
        <v>2</v>
      </c>
    </row>
    <row r="1487" spans="1:6" x14ac:dyDescent="0.25">
      <c r="A1487" s="5" t="s">
        <v>45</v>
      </c>
      <c r="B1487" s="26">
        <v>43954</v>
      </c>
      <c r="C1487" s="4">
        <v>0</v>
      </c>
      <c r="D1487" s="29">
        <v>15</v>
      </c>
      <c r="F1487" s="79">
        <f>E1487+F1463</f>
        <v>0</v>
      </c>
    </row>
    <row r="1488" spans="1:6" x14ac:dyDescent="0.25">
      <c r="A1488" s="5" t="s">
        <v>46</v>
      </c>
      <c r="B1488" s="26">
        <v>43954</v>
      </c>
      <c r="C1488" s="4">
        <v>2</v>
      </c>
      <c r="D1488" s="29">
        <v>145</v>
      </c>
      <c r="F1488" s="79">
        <f t="shared" si="64"/>
        <v>0</v>
      </c>
    </row>
    <row r="1489" spans="1:6" x14ac:dyDescent="0.25">
      <c r="A1489" s="5" t="s">
        <v>47</v>
      </c>
      <c r="B1489" s="26">
        <v>43954</v>
      </c>
      <c r="C1489" s="4">
        <v>0</v>
      </c>
      <c r="D1489" s="29">
        <v>38</v>
      </c>
      <c r="F1489" s="79">
        <f>E1489+F1465</f>
        <v>2</v>
      </c>
    </row>
    <row r="1490" spans="1:6" x14ac:dyDescent="0.25">
      <c r="A1490" s="61" t="s">
        <v>22</v>
      </c>
      <c r="B1490" s="26">
        <v>43955</v>
      </c>
      <c r="C1490" s="4">
        <v>38</v>
      </c>
      <c r="D1490" s="29">
        <v>1753</v>
      </c>
      <c r="E1490" s="4">
        <v>7</v>
      </c>
      <c r="F1490" s="79">
        <f>E1490+F1466</f>
        <v>101</v>
      </c>
    </row>
    <row r="1491" spans="1:6" x14ac:dyDescent="0.25">
      <c r="A1491" s="5" t="s">
        <v>35</v>
      </c>
      <c r="B1491" s="26">
        <v>43955</v>
      </c>
      <c r="C1491" s="4">
        <v>0</v>
      </c>
      <c r="D1491" s="29">
        <v>0</v>
      </c>
      <c r="F1491" s="79">
        <f t="shared" ref="F1491:F1496" si="65">E1491+F1467</f>
        <v>0</v>
      </c>
    </row>
    <row r="1492" spans="1:6" x14ac:dyDescent="0.25">
      <c r="A1492" s="5" t="s">
        <v>21</v>
      </c>
      <c r="B1492" s="26">
        <v>43955</v>
      </c>
      <c r="C1492" s="4">
        <v>5</v>
      </c>
      <c r="D1492" s="29">
        <v>347</v>
      </c>
      <c r="E1492" s="4">
        <v>1</v>
      </c>
      <c r="F1492" s="79">
        <f t="shared" si="65"/>
        <v>19</v>
      </c>
    </row>
    <row r="1493" spans="1:6" x14ac:dyDescent="0.25">
      <c r="A1493" s="5" t="s">
        <v>36</v>
      </c>
      <c r="B1493" s="26">
        <v>43955</v>
      </c>
      <c r="C1493" s="4">
        <v>0</v>
      </c>
      <c r="D1493" s="29">
        <v>4</v>
      </c>
      <c r="F1493" s="79">
        <f t="shared" si="65"/>
        <v>1</v>
      </c>
    </row>
    <row r="1494" spans="1:6" x14ac:dyDescent="0.25">
      <c r="A1494" s="5" t="s">
        <v>20</v>
      </c>
      <c r="B1494" s="26">
        <v>43955</v>
      </c>
      <c r="C1494" s="4">
        <v>43</v>
      </c>
      <c r="D1494" s="29">
        <v>1347</v>
      </c>
      <c r="E1494" s="4">
        <v>4</v>
      </c>
      <c r="F1494" s="79">
        <f t="shared" si="65"/>
        <v>82</v>
      </c>
    </row>
    <row r="1495" spans="1:6" x14ac:dyDescent="0.25">
      <c r="A1495" s="5" t="s">
        <v>27</v>
      </c>
      <c r="B1495" s="26">
        <v>43955</v>
      </c>
      <c r="C1495" s="4">
        <v>6</v>
      </c>
      <c r="D1495" s="29">
        <v>310</v>
      </c>
      <c r="E1495" s="4">
        <v>2</v>
      </c>
      <c r="F1495" s="79">
        <f t="shared" si="65"/>
        <v>18</v>
      </c>
    </row>
    <row r="1496" spans="1:6" x14ac:dyDescent="0.25">
      <c r="A1496" s="5" t="s">
        <v>37</v>
      </c>
      <c r="B1496" s="26">
        <v>43955</v>
      </c>
      <c r="C1496" s="4">
        <v>0</v>
      </c>
      <c r="D1496" s="29">
        <v>49</v>
      </c>
      <c r="F1496" s="79">
        <f t="shared" si="65"/>
        <v>0</v>
      </c>
    </row>
    <row r="1497" spans="1:6" x14ac:dyDescent="0.25">
      <c r="A1497" s="5" t="s">
        <v>38</v>
      </c>
      <c r="B1497" s="26">
        <v>43955</v>
      </c>
      <c r="C1497" s="4">
        <v>0</v>
      </c>
      <c r="D1497" s="29">
        <v>27</v>
      </c>
      <c r="F1497" s="79">
        <f>E1497+F1473</f>
        <v>0</v>
      </c>
    </row>
    <row r="1498" spans="1:6" x14ac:dyDescent="0.25">
      <c r="A1498" s="5" t="s">
        <v>48</v>
      </c>
      <c r="B1498" s="26">
        <v>43955</v>
      </c>
      <c r="C1498" s="4">
        <v>0</v>
      </c>
      <c r="D1498" s="29">
        <v>0</v>
      </c>
      <c r="F1498" s="79">
        <f t="shared" ref="F1498:F1512" si="66">E1498+F1473</f>
        <v>0</v>
      </c>
    </row>
    <row r="1499" spans="1:6" x14ac:dyDescent="0.25">
      <c r="A1499" s="5" t="s">
        <v>39</v>
      </c>
      <c r="B1499" s="26">
        <v>43955</v>
      </c>
      <c r="C1499" s="4">
        <v>0</v>
      </c>
      <c r="D1499" s="29">
        <v>5</v>
      </c>
      <c r="F1499" s="79">
        <f t="shared" si="66"/>
        <v>0</v>
      </c>
    </row>
    <row r="1500" spans="1:6" x14ac:dyDescent="0.25">
      <c r="A1500" s="5" t="s">
        <v>40</v>
      </c>
      <c r="B1500" s="26">
        <v>43955</v>
      </c>
      <c r="C1500" s="4">
        <v>0</v>
      </c>
      <c r="D1500" s="29">
        <v>5</v>
      </c>
      <c r="F1500" s="79">
        <f t="shared" si="66"/>
        <v>0</v>
      </c>
    </row>
    <row r="1501" spans="1:6" x14ac:dyDescent="0.25">
      <c r="A1501" s="5" t="s">
        <v>28</v>
      </c>
      <c r="B1501" s="26">
        <v>43955</v>
      </c>
      <c r="C1501" s="4">
        <v>1</v>
      </c>
      <c r="D1501" s="29">
        <v>56</v>
      </c>
      <c r="F1501" s="79">
        <f t="shared" si="66"/>
        <v>0</v>
      </c>
    </row>
    <row r="1502" spans="1:6" x14ac:dyDescent="0.25">
      <c r="A1502" s="5" t="s">
        <v>24</v>
      </c>
      <c r="B1502" s="26">
        <v>43955</v>
      </c>
      <c r="C1502" s="4">
        <v>-1</v>
      </c>
      <c r="D1502" s="29">
        <v>84</v>
      </c>
      <c r="F1502" s="79">
        <f t="shared" si="66"/>
        <v>0</v>
      </c>
    </row>
    <row r="1503" spans="1:6" x14ac:dyDescent="0.25">
      <c r="A1503" s="5" t="s">
        <v>30</v>
      </c>
      <c r="B1503" s="26">
        <v>43955</v>
      </c>
      <c r="C1503" s="4">
        <v>1</v>
      </c>
      <c r="D1503" s="29">
        <v>25</v>
      </c>
      <c r="F1503" s="79">
        <f t="shared" si="66"/>
        <v>0</v>
      </c>
    </row>
    <row r="1504" spans="1:6" x14ac:dyDescent="0.25">
      <c r="A1504" s="5" t="s">
        <v>26</v>
      </c>
      <c r="B1504" s="26">
        <v>43955</v>
      </c>
      <c r="C1504" s="4">
        <v>0</v>
      </c>
      <c r="D1504" s="29">
        <v>110</v>
      </c>
      <c r="F1504" s="79">
        <f t="shared" si="66"/>
        <v>0</v>
      </c>
    </row>
    <row r="1505" spans="1:6" x14ac:dyDescent="0.25">
      <c r="A1505" s="5" t="s">
        <v>25</v>
      </c>
      <c r="B1505" s="26">
        <v>43955</v>
      </c>
      <c r="C1505" s="4">
        <v>7</v>
      </c>
      <c r="D1505" s="29">
        <v>255</v>
      </c>
      <c r="F1505" s="79">
        <f t="shared" si="66"/>
        <v>0</v>
      </c>
    </row>
    <row r="1506" spans="1:6" x14ac:dyDescent="0.25">
      <c r="A1506" s="5" t="s">
        <v>41</v>
      </c>
      <c r="B1506" s="26">
        <v>43955</v>
      </c>
      <c r="C1506" s="4">
        <v>0</v>
      </c>
      <c r="D1506" s="29">
        <v>4</v>
      </c>
      <c r="F1506" s="79">
        <f t="shared" si="66"/>
        <v>1</v>
      </c>
    </row>
    <row r="1507" spans="1:6" x14ac:dyDescent="0.25">
      <c r="A1507" s="5" t="s">
        <v>42</v>
      </c>
      <c r="B1507" s="26">
        <v>43955</v>
      </c>
      <c r="C1507" s="4">
        <v>0</v>
      </c>
      <c r="D1507" s="29">
        <v>2</v>
      </c>
      <c r="F1507" s="79">
        <f>E1507+F1483</f>
        <v>0</v>
      </c>
    </row>
    <row r="1508" spans="1:6" x14ac:dyDescent="0.25">
      <c r="A1508" s="5" t="s">
        <v>43</v>
      </c>
      <c r="B1508" s="26">
        <v>43955</v>
      </c>
      <c r="C1508" s="4">
        <v>0</v>
      </c>
      <c r="D1508" s="29">
        <v>11</v>
      </c>
      <c r="F1508" s="79">
        <f t="shared" si="66"/>
        <v>0</v>
      </c>
    </row>
    <row r="1509" spans="1:6" x14ac:dyDescent="0.25">
      <c r="A1509" s="5" t="s">
        <v>44</v>
      </c>
      <c r="B1509" s="26">
        <v>43955</v>
      </c>
      <c r="C1509" s="4">
        <v>0</v>
      </c>
      <c r="D1509" s="29">
        <v>49</v>
      </c>
      <c r="F1509" s="79">
        <f t="shared" si="66"/>
        <v>0</v>
      </c>
    </row>
    <row r="1510" spans="1:6" x14ac:dyDescent="0.25">
      <c r="A1510" s="5" t="s">
        <v>29</v>
      </c>
      <c r="B1510" s="26">
        <v>43955</v>
      </c>
      <c r="C1510" s="4">
        <v>0</v>
      </c>
      <c r="D1510" s="29">
        <v>243</v>
      </c>
      <c r="F1510" s="79">
        <f>E1510+F1486</f>
        <v>2</v>
      </c>
    </row>
    <row r="1511" spans="1:6" x14ac:dyDescent="0.25">
      <c r="A1511" s="5" t="s">
        <v>45</v>
      </c>
      <c r="B1511" s="26">
        <v>43955</v>
      </c>
      <c r="C1511" s="4">
        <v>0</v>
      </c>
      <c r="D1511" s="29">
        <v>15</v>
      </c>
      <c r="F1511" s="79">
        <f>E1511+F1487</f>
        <v>0</v>
      </c>
    </row>
    <row r="1512" spans="1:6" x14ac:dyDescent="0.25">
      <c r="A1512" s="5" t="s">
        <v>46</v>
      </c>
      <c r="B1512" s="26">
        <v>43955</v>
      </c>
      <c r="C1512" s="4">
        <v>0</v>
      </c>
      <c r="D1512" s="29">
        <v>145</v>
      </c>
      <c r="F1512" s="79">
        <f t="shared" si="66"/>
        <v>0</v>
      </c>
    </row>
    <row r="1513" spans="1:6" x14ac:dyDescent="0.25">
      <c r="A1513" s="5" t="s">
        <v>47</v>
      </c>
      <c r="B1513" s="26">
        <v>43955</v>
      </c>
      <c r="C1513" s="4">
        <v>3</v>
      </c>
      <c r="D1513" s="29">
        <v>41</v>
      </c>
      <c r="F1513" s="79">
        <f>E1513+F1489</f>
        <v>2</v>
      </c>
    </row>
    <row r="1514" spans="1:6" x14ac:dyDescent="0.25">
      <c r="A1514" s="61" t="s">
        <v>22</v>
      </c>
      <c r="B1514" s="26">
        <v>43956</v>
      </c>
      <c r="C1514" s="4">
        <v>58</v>
      </c>
      <c r="D1514" s="29">
        <v>1811</v>
      </c>
      <c r="E1514" s="4">
        <v>1</v>
      </c>
      <c r="F1514" s="79">
        <f>E1514+F1490</f>
        <v>102</v>
      </c>
    </row>
    <row r="1515" spans="1:6" x14ac:dyDescent="0.25">
      <c r="A1515" s="5" t="s">
        <v>35</v>
      </c>
      <c r="B1515" s="26">
        <v>43956</v>
      </c>
      <c r="C1515" s="4">
        <v>0</v>
      </c>
      <c r="D1515" s="29">
        <v>0</v>
      </c>
      <c r="F1515" s="79">
        <f t="shared" ref="F1515:F1520" si="67">E1515+F1491</f>
        <v>0</v>
      </c>
    </row>
    <row r="1516" spans="1:6" x14ac:dyDescent="0.25">
      <c r="A1516" s="5" t="s">
        <v>21</v>
      </c>
      <c r="B1516" s="26">
        <v>43956</v>
      </c>
      <c r="C1516" s="4">
        <v>11</v>
      </c>
      <c r="D1516" s="29">
        <v>358</v>
      </c>
      <c r="F1516" s="79">
        <f t="shared" si="67"/>
        <v>19</v>
      </c>
    </row>
    <row r="1517" spans="1:6" x14ac:dyDescent="0.25">
      <c r="A1517" s="5" t="s">
        <v>36</v>
      </c>
      <c r="B1517" s="26">
        <v>43956</v>
      </c>
      <c r="C1517" s="4">
        <v>0</v>
      </c>
      <c r="D1517" s="29">
        <v>4</v>
      </c>
      <c r="F1517" s="79">
        <f t="shared" si="67"/>
        <v>1</v>
      </c>
    </row>
    <row r="1518" spans="1:6" x14ac:dyDescent="0.25">
      <c r="A1518" s="5" t="s">
        <v>20</v>
      </c>
      <c r="B1518" s="26">
        <v>43956</v>
      </c>
      <c r="C1518" s="4">
        <v>57</v>
      </c>
      <c r="D1518" s="29">
        <v>1404</v>
      </c>
      <c r="E1518" s="4">
        <v>1</v>
      </c>
      <c r="F1518" s="79">
        <f t="shared" si="67"/>
        <v>83</v>
      </c>
    </row>
    <row r="1519" spans="1:6" x14ac:dyDescent="0.25">
      <c r="A1519" s="5" t="s">
        <v>27</v>
      </c>
      <c r="B1519" s="26">
        <v>43956</v>
      </c>
      <c r="C1519" s="4">
        <v>1</v>
      </c>
      <c r="D1519" s="29">
        <v>311</v>
      </c>
      <c r="E1519" s="4">
        <v>1</v>
      </c>
      <c r="F1519" s="79">
        <f t="shared" si="67"/>
        <v>19</v>
      </c>
    </row>
    <row r="1520" spans="1:6" x14ac:dyDescent="0.25">
      <c r="A1520" s="5" t="s">
        <v>37</v>
      </c>
      <c r="B1520" s="26">
        <v>43956</v>
      </c>
      <c r="C1520" s="4">
        <v>-1</v>
      </c>
      <c r="D1520" s="29">
        <v>48</v>
      </c>
      <c r="F1520" s="79">
        <f t="shared" si="67"/>
        <v>0</v>
      </c>
    </row>
    <row r="1521" spans="1:6" x14ac:dyDescent="0.25">
      <c r="A1521" s="5" t="s">
        <v>38</v>
      </c>
      <c r="B1521" s="26">
        <v>43956</v>
      </c>
      <c r="C1521" s="4">
        <v>1</v>
      </c>
      <c r="D1521" s="29">
        <v>28</v>
      </c>
      <c r="F1521" s="79">
        <f>E1521+F1497</f>
        <v>0</v>
      </c>
    </row>
    <row r="1522" spans="1:6" x14ac:dyDescent="0.25">
      <c r="A1522" s="5" t="s">
        <v>48</v>
      </c>
      <c r="B1522" s="26">
        <v>43956</v>
      </c>
      <c r="C1522" s="4">
        <v>0</v>
      </c>
      <c r="D1522" s="29">
        <v>0</v>
      </c>
      <c r="F1522" s="79">
        <f t="shared" ref="F1522:F1536" si="68">E1522+F1497</f>
        <v>0</v>
      </c>
    </row>
    <row r="1523" spans="1:6" x14ac:dyDescent="0.25">
      <c r="A1523" s="5" t="s">
        <v>39</v>
      </c>
      <c r="B1523" s="26">
        <v>43956</v>
      </c>
      <c r="C1523" s="4">
        <v>0</v>
      </c>
      <c r="D1523" s="29">
        <v>5</v>
      </c>
      <c r="F1523" s="79">
        <f t="shared" si="68"/>
        <v>0</v>
      </c>
    </row>
    <row r="1524" spans="1:6" x14ac:dyDescent="0.25">
      <c r="A1524" s="5" t="s">
        <v>40</v>
      </c>
      <c r="B1524" s="26">
        <v>43956</v>
      </c>
      <c r="C1524" s="4">
        <v>0</v>
      </c>
      <c r="D1524" s="29">
        <v>5</v>
      </c>
      <c r="F1524" s="79">
        <f t="shared" si="68"/>
        <v>0</v>
      </c>
    </row>
    <row r="1525" spans="1:6" x14ac:dyDescent="0.25">
      <c r="A1525" s="5" t="s">
        <v>28</v>
      </c>
      <c r="B1525" s="26">
        <v>43956</v>
      </c>
      <c r="C1525" s="4">
        <v>0</v>
      </c>
      <c r="D1525" s="29">
        <v>56</v>
      </c>
      <c r="F1525" s="79">
        <f t="shared" si="68"/>
        <v>0</v>
      </c>
    </row>
    <row r="1526" spans="1:6" x14ac:dyDescent="0.25">
      <c r="A1526" s="5" t="s">
        <v>24</v>
      </c>
      <c r="B1526" s="26">
        <v>43956</v>
      </c>
      <c r="C1526" s="4">
        <v>1</v>
      </c>
      <c r="D1526" s="29">
        <v>85</v>
      </c>
      <c r="F1526" s="79">
        <f t="shared" si="68"/>
        <v>0</v>
      </c>
    </row>
    <row r="1527" spans="1:6" x14ac:dyDescent="0.25">
      <c r="A1527" s="5" t="s">
        <v>30</v>
      </c>
      <c r="B1527" s="26">
        <v>43956</v>
      </c>
      <c r="C1527" s="4">
        <v>0</v>
      </c>
      <c r="D1527" s="29">
        <v>25</v>
      </c>
      <c r="F1527" s="79">
        <f t="shared" si="68"/>
        <v>0</v>
      </c>
    </row>
    <row r="1528" spans="1:6" x14ac:dyDescent="0.25">
      <c r="A1528" s="5" t="s">
        <v>26</v>
      </c>
      <c r="B1528" s="26">
        <v>43956</v>
      </c>
      <c r="C1528" s="4">
        <v>0</v>
      </c>
      <c r="D1528" s="29">
        <v>110</v>
      </c>
      <c r="F1528" s="79">
        <f t="shared" si="68"/>
        <v>0</v>
      </c>
    </row>
    <row r="1529" spans="1:6" x14ac:dyDescent="0.25">
      <c r="A1529" s="5" t="s">
        <v>25</v>
      </c>
      <c r="B1529" s="26">
        <v>43956</v>
      </c>
      <c r="C1529" s="4">
        <v>4</v>
      </c>
      <c r="D1529" s="29">
        <v>259</v>
      </c>
      <c r="F1529" s="79">
        <f t="shared" si="68"/>
        <v>0</v>
      </c>
    </row>
    <row r="1530" spans="1:6" x14ac:dyDescent="0.25">
      <c r="A1530" s="5" t="s">
        <v>41</v>
      </c>
      <c r="B1530" s="26">
        <v>43956</v>
      </c>
      <c r="C1530" s="4">
        <v>0</v>
      </c>
      <c r="D1530" s="29">
        <v>4</v>
      </c>
      <c r="F1530" s="79">
        <f t="shared" si="68"/>
        <v>0</v>
      </c>
    </row>
    <row r="1531" spans="1:6" x14ac:dyDescent="0.25">
      <c r="A1531" s="5" t="s">
        <v>42</v>
      </c>
      <c r="B1531" s="26">
        <v>43956</v>
      </c>
      <c r="C1531" s="4">
        <v>0</v>
      </c>
      <c r="D1531" s="29">
        <v>2</v>
      </c>
      <c r="F1531" s="79">
        <f>E1531+F1507</f>
        <v>0</v>
      </c>
    </row>
    <row r="1532" spans="1:6" x14ac:dyDescent="0.25">
      <c r="A1532" s="5" t="s">
        <v>43</v>
      </c>
      <c r="B1532" s="26">
        <v>43956</v>
      </c>
      <c r="C1532" s="4">
        <v>0</v>
      </c>
      <c r="D1532" s="29">
        <v>11</v>
      </c>
      <c r="F1532" s="79">
        <f t="shared" si="68"/>
        <v>0</v>
      </c>
    </row>
    <row r="1533" spans="1:6" x14ac:dyDescent="0.25">
      <c r="A1533" s="5" t="s">
        <v>44</v>
      </c>
      <c r="B1533" s="26">
        <v>43956</v>
      </c>
      <c r="C1533" s="4">
        <v>0</v>
      </c>
      <c r="D1533" s="29">
        <v>49</v>
      </c>
      <c r="F1533" s="79">
        <f t="shared" si="68"/>
        <v>0</v>
      </c>
    </row>
    <row r="1534" spans="1:6" x14ac:dyDescent="0.25">
      <c r="A1534" s="5" t="s">
        <v>29</v>
      </c>
      <c r="B1534" s="26">
        <v>43956</v>
      </c>
      <c r="C1534" s="4">
        <v>1</v>
      </c>
      <c r="D1534" s="29">
        <v>244</v>
      </c>
      <c r="F1534" s="79">
        <f>E1534+F1510</f>
        <v>2</v>
      </c>
    </row>
    <row r="1535" spans="1:6" x14ac:dyDescent="0.25">
      <c r="A1535" s="5" t="s">
        <v>45</v>
      </c>
      <c r="B1535" s="26">
        <v>43956</v>
      </c>
      <c r="C1535" s="4">
        <v>0</v>
      </c>
      <c r="D1535" s="29">
        <v>15</v>
      </c>
      <c r="F1535" s="79">
        <f>E1535+F1511</f>
        <v>0</v>
      </c>
    </row>
    <row r="1536" spans="1:6" x14ac:dyDescent="0.25">
      <c r="A1536" s="5" t="s">
        <v>46</v>
      </c>
      <c r="B1536" s="26">
        <v>43956</v>
      </c>
      <c r="C1536" s="4">
        <v>0</v>
      </c>
      <c r="D1536" s="29">
        <v>145</v>
      </c>
      <c r="F1536" s="79">
        <f t="shared" si="68"/>
        <v>0</v>
      </c>
    </row>
    <row r="1537" spans="1:6" x14ac:dyDescent="0.25">
      <c r="A1537" s="5" t="s">
        <v>47</v>
      </c>
      <c r="B1537" s="26">
        <v>43956</v>
      </c>
      <c r="C1537" s="4">
        <v>0</v>
      </c>
      <c r="D1537" s="29">
        <v>41</v>
      </c>
      <c r="F1537" s="79">
        <f>E1537+F1513</f>
        <v>2</v>
      </c>
    </row>
    <row r="1538" spans="1:6" x14ac:dyDescent="0.25">
      <c r="A1538" s="61" t="s">
        <v>22</v>
      </c>
      <c r="B1538" s="26">
        <v>43957</v>
      </c>
      <c r="C1538" s="4">
        <v>63</v>
      </c>
      <c r="D1538" s="29">
        <v>1874</v>
      </c>
      <c r="E1538" s="4">
        <v>5</v>
      </c>
      <c r="F1538" s="79">
        <f>E1538+F1514</f>
        <v>107</v>
      </c>
    </row>
    <row r="1539" spans="1:6" x14ac:dyDescent="0.25">
      <c r="A1539" s="5" t="s">
        <v>35</v>
      </c>
      <c r="B1539" s="26">
        <v>43957</v>
      </c>
      <c r="C1539" s="4">
        <v>0</v>
      </c>
      <c r="D1539" s="29">
        <v>0</v>
      </c>
      <c r="F1539" s="79">
        <f t="shared" ref="F1539:F1544" si="69">E1539+F1515</f>
        <v>0</v>
      </c>
    </row>
    <row r="1540" spans="1:6" x14ac:dyDescent="0.25">
      <c r="A1540" s="5" t="s">
        <v>21</v>
      </c>
      <c r="B1540" s="26">
        <v>43957</v>
      </c>
      <c r="C1540" s="4">
        <v>8</v>
      </c>
      <c r="D1540" s="29">
        <v>366</v>
      </c>
      <c r="F1540" s="79">
        <f t="shared" si="69"/>
        <v>19</v>
      </c>
    </row>
    <row r="1541" spans="1:6" x14ac:dyDescent="0.25">
      <c r="A1541" s="5" t="s">
        <v>36</v>
      </c>
      <c r="B1541" s="26">
        <v>43957</v>
      </c>
      <c r="C1541" s="4">
        <v>0</v>
      </c>
      <c r="D1541" s="29">
        <v>4</v>
      </c>
      <c r="F1541" s="79">
        <f t="shared" si="69"/>
        <v>1</v>
      </c>
    </row>
    <row r="1542" spans="1:6" x14ac:dyDescent="0.25">
      <c r="A1542" s="5" t="s">
        <v>20</v>
      </c>
      <c r="B1542" s="26">
        <v>43957</v>
      </c>
      <c r="C1542" s="4">
        <v>102</v>
      </c>
      <c r="D1542" s="29">
        <v>1506</v>
      </c>
      <c r="E1542" s="4">
        <v>2</v>
      </c>
      <c r="F1542" s="79">
        <f t="shared" si="69"/>
        <v>85</v>
      </c>
    </row>
    <row r="1543" spans="1:6" x14ac:dyDescent="0.25">
      <c r="A1543" s="5" t="s">
        <v>27</v>
      </c>
      <c r="B1543" s="26">
        <v>43957</v>
      </c>
      <c r="C1543" s="4">
        <v>5</v>
      </c>
      <c r="D1543" s="29">
        <v>316</v>
      </c>
      <c r="F1543" s="79">
        <f t="shared" si="69"/>
        <v>19</v>
      </c>
    </row>
    <row r="1544" spans="1:6" x14ac:dyDescent="0.25">
      <c r="A1544" s="5" t="s">
        <v>37</v>
      </c>
      <c r="B1544" s="26">
        <v>43957</v>
      </c>
      <c r="C1544" s="4">
        <v>3</v>
      </c>
      <c r="D1544" s="29">
        <v>51</v>
      </c>
      <c r="F1544" s="79">
        <f t="shared" si="69"/>
        <v>0</v>
      </c>
    </row>
    <row r="1545" spans="1:6" x14ac:dyDescent="0.25">
      <c r="A1545" s="5" t="s">
        <v>38</v>
      </c>
      <c r="B1545" s="26">
        <v>43957</v>
      </c>
      <c r="C1545" s="4">
        <v>0</v>
      </c>
      <c r="D1545" s="29">
        <v>28</v>
      </c>
      <c r="F1545" s="79">
        <f>E1545+F1521</f>
        <v>0</v>
      </c>
    </row>
    <row r="1546" spans="1:6" x14ac:dyDescent="0.25">
      <c r="A1546" s="5" t="s">
        <v>48</v>
      </c>
      <c r="B1546" s="26">
        <v>43957</v>
      </c>
      <c r="C1546" s="4">
        <v>0</v>
      </c>
      <c r="D1546" s="29">
        <v>0</v>
      </c>
      <c r="F1546" s="79">
        <f t="shared" ref="F1546:F1560" si="70">E1546+F1521</f>
        <v>0</v>
      </c>
    </row>
    <row r="1547" spans="1:6" x14ac:dyDescent="0.25">
      <c r="A1547" s="5" t="s">
        <v>39</v>
      </c>
      <c r="B1547" s="26">
        <v>43957</v>
      </c>
      <c r="C1547" s="4">
        <v>0</v>
      </c>
      <c r="D1547" s="29">
        <v>5</v>
      </c>
      <c r="F1547" s="79">
        <f t="shared" si="70"/>
        <v>0</v>
      </c>
    </row>
    <row r="1548" spans="1:6" x14ac:dyDescent="0.25">
      <c r="A1548" s="5" t="s">
        <v>40</v>
      </c>
      <c r="B1548" s="26">
        <v>43957</v>
      </c>
      <c r="C1548" s="4">
        <v>0</v>
      </c>
      <c r="D1548" s="29">
        <v>5</v>
      </c>
      <c r="F1548" s="79">
        <f t="shared" si="70"/>
        <v>0</v>
      </c>
    </row>
    <row r="1549" spans="1:6" x14ac:dyDescent="0.25">
      <c r="A1549" s="5" t="s">
        <v>28</v>
      </c>
      <c r="B1549" s="26">
        <v>43957</v>
      </c>
      <c r="C1549" s="4">
        <v>1</v>
      </c>
      <c r="D1549" s="29">
        <v>57</v>
      </c>
      <c r="F1549" s="79">
        <f t="shared" si="70"/>
        <v>0</v>
      </c>
    </row>
    <row r="1550" spans="1:6" x14ac:dyDescent="0.25">
      <c r="A1550" s="5" t="s">
        <v>24</v>
      </c>
      <c r="B1550" s="26">
        <v>43957</v>
      </c>
      <c r="C1550" s="4">
        <v>0</v>
      </c>
      <c r="D1550" s="29">
        <v>85</v>
      </c>
      <c r="F1550" s="79">
        <f t="shared" si="70"/>
        <v>0</v>
      </c>
    </row>
    <row r="1551" spans="1:6" x14ac:dyDescent="0.25">
      <c r="A1551" s="5" t="s">
        <v>30</v>
      </c>
      <c r="B1551" s="26">
        <v>43957</v>
      </c>
      <c r="C1551" s="4">
        <v>0</v>
      </c>
      <c r="D1551" s="29">
        <v>25</v>
      </c>
      <c r="F1551" s="79">
        <f t="shared" si="70"/>
        <v>0</v>
      </c>
    </row>
    <row r="1552" spans="1:6" x14ac:dyDescent="0.25">
      <c r="A1552" s="5" t="s">
        <v>26</v>
      </c>
      <c r="B1552" s="26">
        <v>43957</v>
      </c>
      <c r="C1552" s="4">
        <v>0</v>
      </c>
      <c r="D1552" s="29">
        <v>110</v>
      </c>
      <c r="F1552" s="79">
        <f t="shared" si="70"/>
        <v>0</v>
      </c>
    </row>
    <row r="1553" spans="1:6" x14ac:dyDescent="0.25">
      <c r="A1553" s="5" t="s">
        <v>25</v>
      </c>
      <c r="B1553" s="26">
        <v>43957</v>
      </c>
      <c r="C1553" s="4">
        <v>6</v>
      </c>
      <c r="D1553" s="29">
        <v>265</v>
      </c>
      <c r="E1553" s="4">
        <v>1</v>
      </c>
      <c r="F1553" s="79">
        <f t="shared" si="70"/>
        <v>1</v>
      </c>
    </row>
    <row r="1554" spans="1:6" x14ac:dyDescent="0.25">
      <c r="A1554" s="5" t="s">
        <v>41</v>
      </c>
      <c r="B1554" s="26">
        <v>43957</v>
      </c>
      <c r="C1554" s="4">
        <v>0</v>
      </c>
      <c r="D1554" s="29">
        <v>4</v>
      </c>
      <c r="F1554" s="79">
        <f t="shared" si="70"/>
        <v>0</v>
      </c>
    </row>
    <row r="1555" spans="1:6" x14ac:dyDescent="0.25">
      <c r="A1555" s="5" t="s">
        <v>42</v>
      </c>
      <c r="B1555" s="26">
        <v>43957</v>
      </c>
      <c r="C1555" s="4">
        <v>0</v>
      </c>
      <c r="D1555" s="29">
        <v>2</v>
      </c>
      <c r="F1555" s="79">
        <f>E1555+F1531</f>
        <v>0</v>
      </c>
    </row>
    <row r="1556" spans="1:6" x14ac:dyDescent="0.25">
      <c r="A1556" s="5" t="s">
        <v>43</v>
      </c>
      <c r="B1556" s="26">
        <v>43957</v>
      </c>
      <c r="C1556" s="4">
        <v>0</v>
      </c>
      <c r="D1556" s="29">
        <v>11</v>
      </c>
      <c r="F1556" s="79">
        <f t="shared" si="70"/>
        <v>0</v>
      </c>
    </row>
    <row r="1557" spans="1:6" x14ac:dyDescent="0.25">
      <c r="A1557" s="5" t="s">
        <v>44</v>
      </c>
      <c r="B1557" s="26">
        <v>43957</v>
      </c>
      <c r="C1557" s="4">
        <v>0</v>
      </c>
      <c r="D1557" s="29">
        <v>49</v>
      </c>
      <c r="F1557" s="79">
        <f t="shared" si="70"/>
        <v>0</v>
      </c>
    </row>
    <row r="1558" spans="1:6" x14ac:dyDescent="0.25">
      <c r="A1558" s="5" t="s">
        <v>29</v>
      </c>
      <c r="B1558" s="26">
        <v>43957</v>
      </c>
      <c r="C1558" s="4">
        <v>0</v>
      </c>
      <c r="D1558" s="29">
        <v>244</v>
      </c>
      <c r="F1558" s="79">
        <f>E1558+F1534</f>
        <v>2</v>
      </c>
    </row>
    <row r="1559" spans="1:6" x14ac:dyDescent="0.25">
      <c r="A1559" s="5" t="s">
        <v>45</v>
      </c>
      <c r="B1559" s="26">
        <v>43957</v>
      </c>
      <c r="C1559" s="4">
        <v>0</v>
      </c>
      <c r="D1559" s="29">
        <v>15</v>
      </c>
      <c r="F1559" s="79">
        <f>E1559+F1535</f>
        <v>0</v>
      </c>
    </row>
    <row r="1560" spans="1:6" x14ac:dyDescent="0.25">
      <c r="A1560" s="5" t="s">
        <v>46</v>
      </c>
      <c r="B1560" s="26">
        <v>43957</v>
      </c>
      <c r="C1560" s="4">
        <v>0</v>
      </c>
      <c r="D1560" s="29">
        <v>145</v>
      </c>
      <c r="F1560" s="79">
        <f t="shared" si="70"/>
        <v>0</v>
      </c>
    </row>
    <row r="1561" spans="1:6" x14ac:dyDescent="0.25">
      <c r="A1561" s="5" t="s">
        <v>47</v>
      </c>
      <c r="B1561" s="26">
        <v>43957</v>
      </c>
      <c r="C1561" s="4">
        <v>0</v>
      </c>
      <c r="D1561" s="29">
        <v>41</v>
      </c>
      <c r="E1561" s="4">
        <v>1</v>
      </c>
      <c r="F1561" s="79">
        <f>E1561+F1537</f>
        <v>3</v>
      </c>
    </row>
    <row r="1562" spans="1:6" x14ac:dyDescent="0.25">
      <c r="A1562" s="61" t="s">
        <v>22</v>
      </c>
      <c r="B1562" s="26">
        <v>43958</v>
      </c>
      <c r="C1562" s="4">
        <v>50</v>
      </c>
      <c r="D1562" s="29">
        <v>1924</v>
      </c>
      <c r="E1562" s="4">
        <v>6</v>
      </c>
      <c r="F1562" s="79">
        <f>E1562+F1538</f>
        <v>113</v>
      </c>
    </row>
    <row r="1563" spans="1:6" x14ac:dyDescent="0.25">
      <c r="A1563" s="5" t="s">
        <v>35</v>
      </c>
      <c r="B1563" s="26">
        <v>43958</v>
      </c>
      <c r="C1563" s="4">
        <v>0</v>
      </c>
      <c r="D1563" s="29">
        <v>0</v>
      </c>
      <c r="F1563" s="79">
        <f t="shared" ref="F1563:F1569" si="71">E1563+F1539</f>
        <v>0</v>
      </c>
    </row>
    <row r="1564" spans="1:6" x14ac:dyDescent="0.25">
      <c r="A1564" s="5" t="s">
        <v>21</v>
      </c>
      <c r="B1564" s="26">
        <v>43958</v>
      </c>
      <c r="C1564" s="4">
        <v>26</v>
      </c>
      <c r="D1564" s="29">
        <v>392</v>
      </c>
      <c r="F1564" s="79">
        <f t="shared" si="71"/>
        <v>19</v>
      </c>
    </row>
    <row r="1565" spans="1:6" x14ac:dyDescent="0.25">
      <c r="A1565" s="5" t="s">
        <v>36</v>
      </c>
      <c r="B1565" s="26">
        <v>43958</v>
      </c>
      <c r="C1565" s="4">
        <v>0</v>
      </c>
      <c r="D1565" s="29">
        <v>4</v>
      </c>
      <c r="F1565" s="79">
        <f t="shared" si="71"/>
        <v>1</v>
      </c>
    </row>
    <row r="1566" spans="1:6" x14ac:dyDescent="0.25">
      <c r="A1566" s="5" t="s">
        <v>20</v>
      </c>
      <c r="B1566" s="26">
        <v>43958</v>
      </c>
      <c r="C1566" s="4">
        <v>77</v>
      </c>
      <c r="D1566" s="29">
        <v>1583</v>
      </c>
      <c r="E1566" s="4">
        <v>2</v>
      </c>
      <c r="F1566" s="79">
        <f t="shared" si="71"/>
        <v>87</v>
      </c>
    </row>
    <row r="1567" spans="1:6" x14ac:dyDescent="0.25">
      <c r="A1567" s="5" t="s">
        <v>27</v>
      </c>
      <c r="B1567" s="26">
        <v>43958</v>
      </c>
      <c r="C1567" s="4">
        <v>4</v>
      </c>
      <c r="D1567" s="29">
        <v>320</v>
      </c>
      <c r="F1567" s="79">
        <f t="shared" si="71"/>
        <v>19</v>
      </c>
    </row>
    <row r="1568" spans="1:6" x14ac:dyDescent="0.25">
      <c r="A1568" s="5" t="s">
        <v>37</v>
      </c>
      <c r="B1568" s="26">
        <v>43958</v>
      </c>
      <c r="C1568" s="4">
        <v>1</v>
      </c>
      <c r="D1568" s="29">
        <v>52</v>
      </c>
      <c r="F1568" s="79">
        <f t="shared" si="71"/>
        <v>0</v>
      </c>
    </row>
    <row r="1569" spans="1:6" x14ac:dyDescent="0.25">
      <c r="A1569" s="5" t="s">
        <v>38</v>
      </c>
      <c r="B1569" s="26">
        <v>43958</v>
      </c>
      <c r="C1569" s="4">
        <v>0</v>
      </c>
      <c r="D1569" s="29">
        <v>28</v>
      </c>
      <c r="F1569" s="79">
        <f t="shared" si="71"/>
        <v>0</v>
      </c>
    </row>
    <row r="1570" spans="1:6" x14ac:dyDescent="0.25">
      <c r="A1570" s="5" t="s">
        <v>48</v>
      </c>
      <c r="B1570" s="26">
        <v>43958</v>
      </c>
      <c r="C1570" s="4">
        <v>0</v>
      </c>
      <c r="D1570" s="29">
        <v>0</v>
      </c>
      <c r="F1570" s="79">
        <f t="shared" ref="F1570:F1584" si="72">E1570+F1545</f>
        <v>0</v>
      </c>
    </row>
    <row r="1571" spans="1:6" x14ac:dyDescent="0.25">
      <c r="A1571" s="5" t="s">
        <v>39</v>
      </c>
      <c r="B1571" s="26">
        <v>43958</v>
      </c>
      <c r="C1571" s="4">
        <v>0</v>
      </c>
      <c r="D1571" s="29">
        <v>5</v>
      </c>
      <c r="F1571" s="79">
        <f t="shared" si="72"/>
        <v>0</v>
      </c>
    </row>
    <row r="1572" spans="1:6" x14ac:dyDescent="0.25">
      <c r="A1572" s="5" t="s">
        <v>40</v>
      </c>
      <c r="B1572" s="26">
        <v>43958</v>
      </c>
      <c r="C1572" s="4">
        <v>0</v>
      </c>
      <c r="D1572" s="29">
        <v>5</v>
      </c>
      <c r="F1572" s="79">
        <f t="shared" si="72"/>
        <v>0</v>
      </c>
    </row>
    <row r="1573" spans="1:6" x14ac:dyDescent="0.25">
      <c r="A1573" s="5" t="s">
        <v>28</v>
      </c>
      <c r="B1573" s="26">
        <v>43958</v>
      </c>
      <c r="C1573" s="4">
        <v>1</v>
      </c>
      <c r="D1573" s="29">
        <v>58</v>
      </c>
      <c r="F1573" s="79">
        <f t="shared" si="72"/>
        <v>0</v>
      </c>
    </row>
    <row r="1574" spans="1:6" x14ac:dyDescent="0.25">
      <c r="A1574" s="5" t="s">
        <v>24</v>
      </c>
      <c r="B1574" s="26">
        <v>43958</v>
      </c>
      <c r="C1574" s="4">
        <v>0</v>
      </c>
      <c r="D1574" s="29">
        <v>85</v>
      </c>
      <c r="F1574" s="79">
        <f t="shared" si="72"/>
        <v>0</v>
      </c>
    </row>
    <row r="1575" spans="1:6" x14ac:dyDescent="0.25">
      <c r="A1575" s="5" t="s">
        <v>30</v>
      </c>
      <c r="B1575" s="26">
        <v>43958</v>
      </c>
      <c r="C1575" s="4">
        <v>0</v>
      </c>
      <c r="D1575" s="29">
        <v>25</v>
      </c>
      <c r="F1575" s="79">
        <f t="shared" si="72"/>
        <v>0</v>
      </c>
    </row>
    <row r="1576" spans="1:6" x14ac:dyDescent="0.25">
      <c r="A1576" s="5" t="s">
        <v>26</v>
      </c>
      <c r="B1576" s="26">
        <v>43958</v>
      </c>
      <c r="C1576" s="4">
        <v>0</v>
      </c>
      <c r="D1576" s="29">
        <v>110</v>
      </c>
      <c r="F1576" s="79">
        <f t="shared" si="72"/>
        <v>0</v>
      </c>
    </row>
    <row r="1577" spans="1:6" x14ac:dyDescent="0.25">
      <c r="A1577" s="5" t="s">
        <v>25</v>
      </c>
      <c r="B1577" s="26">
        <v>43958</v>
      </c>
      <c r="C1577" s="4">
        <v>3</v>
      </c>
      <c r="D1577" s="29">
        <v>268</v>
      </c>
      <c r="F1577" s="79">
        <f t="shared" si="72"/>
        <v>0</v>
      </c>
    </row>
    <row r="1578" spans="1:6" x14ac:dyDescent="0.25">
      <c r="A1578" s="5" t="s">
        <v>41</v>
      </c>
      <c r="B1578" s="26">
        <v>43958</v>
      </c>
      <c r="C1578" s="4">
        <v>0</v>
      </c>
      <c r="D1578" s="29">
        <v>4</v>
      </c>
      <c r="F1578" s="79">
        <f t="shared" si="72"/>
        <v>1</v>
      </c>
    </row>
    <row r="1579" spans="1:6" x14ac:dyDescent="0.25">
      <c r="A1579" s="5" t="s">
        <v>42</v>
      </c>
      <c r="B1579" s="26">
        <v>43958</v>
      </c>
      <c r="C1579" s="4">
        <v>1</v>
      </c>
      <c r="D1579" s="29">
        <v>3</v>
      </c>
      <c r="F1579" s="79">
        <f>E1579+F1555</f>
        <v>0</v>
      </c>
    </row>
    <row r="1580" spans="1:6" x14ac:dyDescent="0.25">
      <c r="A1580" s="5" t="s">
        <v>43</v>
      </c>
      <c r="B1580" s="26">
        <v>43958</v>
      </c>
      <c r="C1580" s="4">
        <v>0</v>
      </c>
      <c r="D1580" s="29">
        <v>11</v>
      </c>
      <c r="F1580" s="79">
        <f t="shared" si="72"/>
        <v>0</v>
      </c>
    </row>
    <row r="1581" spans="1:6" x14ac:dyDescent="0.25">
      <c r="A1581" s="5" t="s">
        <v>44</v>
      </c>
      <c r="B1581" s="26">
        <v>43958</v>
      </c>
      <c r="C1581" s="4">
        <v>0</v>
      </c>
      <c r="D1581" s="29">
        <v>49</v>
      </c>
      <c r="F1581" s="79">
        <f t="shared" si="72"/>
        <v>0</v>
      </c>
    </row>
    <row r="1582" spans="1:6" x14ac:dyDescent="0.25">
      <c r="A1582" s="5" t="s">
        <v>29</v>
      </c>
      <c r="B1582" s="26">
        <v>43958</v>
      </c>
      <c r="C1582" s="4">
        <v>0</v>
      </c>
      <c r="D1582" s="29">
        <v>244</v>
      </c>
      <c r="E1582" s="4">
        <v>1</v>
      </c>
      <c r="F1582" s="79">
        <f>E1582+F1558</f>
        <v>3</v>
      </c>
    </row>
    <row r="1583" spans="1:6" x14ac:dyDescent="0.25">
      <c r="A1583" s="5" t="s">
        <v>45</v>
      </c>
      <c r="B1583" s="26">
        <v>43958</v>
      </c>
      <c r="C1583" s="4">
        <v>0</v>
      </c>
      <c r="D1583" s="29">
        <v>15</v>
      </c>
      <c r="F1583" s="79">
        <f>E1583+F1559</f>
        <v>0</v>
      </c>
    </row>
    <row r="1584" spans="1:6" x14ac:dyDescent="0.25">
      <c r="A1584" s="5" t="s">
        <v>46</v>
      </c>
      <c r="B1584" s="26">
        <v>43958</v>
      </c>
      <c r="C1584" s="4">
        <v>0</v>
      </c>
      <c r="D1584" s="29">
        <v>145</v>
      </c>
      <c r="F1584" s="79">
        <f t="shared" si="72"/>
        <v>0</v>
      </c>
    </row>
    <row r="1585" spans="1:6" x14ac:dyDescent="0.25">
      <c r="A1585" s="5" t="s">
        <v>47</v>
      </c>
      <c r="B1585" s="26">
        <v>43958</v>
      </c>
      <c r="C1585" s="4">
        <v>0</v>
      </c>
      <c r="D1585" s="29">
        <v>41</v>
      </c>
      <c r="F1585" s="79">
        <f>E1585+F1561</f>
        <v>3</v>
      </c>
    </row>
    <row r="1586" spans="1:6" x14ac:dyDescent="0.25">
      <c r="A1586" s="61" t="s">
        <v>22</v>
      </c>
      <c r="B1586" s="26">
        <v>43959</v>
      </c>
      <c r="C1586" s="4">
        <v>77</v>
      </c>
      <c r="D1586" s="29">
        <v>2001</v>
      </c>
      <c r="E1586" s="4">
        <v>5</v>
      </c>
      <c r="F1586" s="79">
        <f>E1586+F1562</f>
        <v>118</v>
      </c>
    </row>
    <row r="1587" spans="1:6" x14ac:dyDescent="0.25">
      <c r="A1587" s="5" t="s">
        <v>35</v>
      </c>
      <c r="B1587" s="26">
        <v>43959</v>
      </c>
      <c r="C1587" s="4">
        <v>0</v>
      </c>
      <c r="D1587" s="29">
        <v>0</v>
      </c>
      <c r="F1587" s="79">
        <f t="shared" ref="F1587:F1593" si="73">E1587+F1563</f>
        <v>0</v>
      </c>
    </row>
    <row r="1588" spans="1:6" x14ac:dyDescent="0.25">
      <c r="A1588" s="5" t="s">
        <v>21</v>
      </c>
      <c r="B1588" s="26">
        <v>43959</v>
      </c>
      <c r="C1588" s="4">
        <v>26</v>
      </c>
      <c r="D1588" s="29">
        <v>418</v>
      </c>
      <c r="F1588" s="79">
        <f t="shared" si="73"/>
        <v>19</v>
      </c>
    </row>
    <row r="1589" spans="1:6" x14ac:dyDescent="0.25">
      <c r="A1589" s="5" t="s">
        <v>36</v>
      </c>
      <c r="B1589" s="26">
        <v>43959</v>
      </c>
      <c r="C1589" s="4">
        <v>0</v>
      </c>
      <c r="D1589" s="29">
        <v>4</v>
      </c>
      <c r="F1589" s="79">
        <f t="shared" si="73"/>
        <v>1</v>
      </c>
    </row>
    <row r="1590" spans="1:6" x14ac:dyDescent="0.25">
      <c r="A1590" s="5" t="s">
        <v>20</v>
      </c>
      <c r="B1590" s="26">
        <v>43959</v>
      </c>
      <c r="C1590" s="4">
        <v>130</v>
      </c>
      <c r="D1590" s="29">
        <v>1713</v>
      </c>
      <c r="E1590" s="4">
        <v>6</v>
      </c>
      <c r="F1590" s="79">
        <f t="shared" si="73"/>
        <v>93</v>
      </c>
    </row>
    <row r="1591" spans="1:6" x14ac:dyDescent="0.25">
      <c r="A1591" s="5" t="s">
        <v>27</v>
      </c>
      <c r="B1591" s="26">
        <v>43959</v>
      </c>
      <c r="C1591" s="4">
        <v>2</v>
      </c>
      <c r="D1591" s="29">
        <v>322</v>
      </c>
      <c r="F1591" s="79">
        <f t="shared" si="73"/>
        <v>19</v>
      </c>
    </row>
    <row r="1592" spans="1:6" x14ac:dyDescent="0.25">
      <c r="A1592" s="5" t="s">
        <v>37</v>
      </c>
      <c r="B1592" s="26">
        <v>43959</v>
      </c>
      <c r="C1592" s="4">
        <v>1</v>
      </c>
      <c r="D1592" s="29">
        <v>53</v>
      </c>
      <c r="F1592" s="79">
        <f t="shared" si="73"/>
        <v>0</v>
      </c>
    </row>
    <row r="1593" spans="1:6" x14ac:dyDescent="0.25">
      <c r="A1593" s="5" t="s">
        <v>38</v>
      </c>
      <c r="B1593" s="26">
        <v>43959</v>
      </c>
      <c r="C1593" s="4">
        <v>0</v>
      </c>
      <c r="D1593" s="29">
        <v>28</v>
      </c>
      <c r="F1593" s="79">
        <f t="shared" si="73"/>
        <v>0</v>
      </c>
    </row>
    <row r="1594" spans="1:6" x14ac:dyDescent="0.25">
      <c r="A1594" s="5" t="s">
        <v>48</v>
      </c>
      <c r="B1594" s="26">
        <v>43959</v>
      </c>
      <c r="C1594" s="4">
        <v>0</v>
      </c>
      <c r="D1594" s="29">
        <v>0</v>
      </c>
      <c r="F1594" s="79">
        <f t="shared" ref="F1594:F1608" si="74">E1594+F1569</f>
        <v>0</v>
      </c>
    </row>
    <row r="1595" spans="1:6" x14ac:dyDescent="0.25">
      <c r="A1595" s="5" t="s">
        <v>39</v>
      </c>
      <c r="B1595" s="26">
        <v>43959</v>
      </c>
      <c r="C1595" s="4">
        <v>0</v>
      </c>
      <c r="D1595" s="29">
        <v>5</v>
      </c>
      <c r="F1595" s="79">
        <f t="shared" si="74"/>
        <v>0</v>
      </c>
    </row>
    <row r="1596" spans="1:6" x14ac:dyDescent="0.25">
      <c r="A1596" s="5" t="s">
        <v>40</v>
      </c>
      <c r="B1596" s="26">
        <v>43959</v>
      </c>
      <c r="C1596" s="4">
        <v>0</v>
      </c>
      <c r="D1596" s="29">
        <v>5</v>
      </c>
      <c r="F1596" s="79">
        <f t="shared" si="74"/>
        <v>0</v>
      </c>
    </row>
    <row r="1597" spans="1:6" x14ac:dyDescent="0.25">
      <c r="A1597" s="5" t="s">
        <v>28</v>
      </c>
      <c r="B1597" s="26">
        <v>43959</v>
      </c>
      <c r="C1597" s="4">
        <v>1</v>
      </c>
      <c r="D1597" s="29">
        <v>59</v>
      </c>
      <c r="F1597" s="79">
        <f t="shared" si="74"/>
        <v>0</v>
      </c>
    </row>
    <row r="1598" spans="1:6" x14ac:dyDescent="0.25">
      <c r="A1598" s="5" t="s">
        <v>24</v>
      </c>
      <c r="B1598" s="26">
        <v>43959</v>
      </c>
      <c r="C1598" s="4">
        <v>1</v>
      </c>
      <c r="D1598" s="29">
        <v>86</v>
      </c>
      <c r="F1598" s="79">
        <f t="shared" si="74"/>
        <v>0</v>
      </c>
    </row>
    <row r="1599" spans="1:6" x14ac:dyDescent="0.25">
      <c r="A1599" s="5" t="s">
        <v>30</v>
      </c>
      <c r="B1599" s="26">
        <v>43959</v>
      </c>
      <c r="C1599" s="4">
        <v>0</v>
      </c>
      <c r="D1599" s="29">
        <v>25</v>
      </c>
      <c r="F1599" s="79">
        <f t="shared" si="74"/>
        <v>0</v>
      </c>
    </row>
    <row r="1600" spans="1:6" x14ac:dyDescent="0.25">
      <c r="A1600" s="5" t="s">
        <v>26</v>
      </c>
      <c r="B1600" s="26">
        <v>43959</v>
      </c>
      <c r="C1600" s="4">
        <v>0</v>
      </c>
      <c r="D1600" s="29">
        <v>110</v>
      </c>
      <c r="F1600" s="79">
        <f t="shared" si="74"/>
        <v>0</v>
      </c>
    </row>
    <row r="1601" spans="1:6" x14ac:dyDescent="0.25">
      <c r="A1601" s="5" t="s">
        <v>25</v>
      </c>
      <c r="B1601" s="26">
        <v>43959</v>
      </c>
      <c r="C1601" s="4">
        <v>2</v>
      </c>
      <c r="D1601" s="29">
        <v>270</v>
      </c>
      <c r="F1601" s="79">
        <f t="shared" si="74"/>
        <v>0</v>
      </c>
    </row>
    <row r="1602" spans="1:6" x14ac:dyDescent="0.25">
      <c r="A1602" s="5" t="s">
        <v>41</v>
      </c>
      <c r="B1602" s="26">
        <v>43959</v>
      </c>
      <c r="C1602" s="4">
        <v>0</v>
      </c>
      <c r="D1602" s="29">
        <v>4</v>
      </c>
      <c r="F1602" s="79">
        <f t="shared" si="74"/>
        <v>0</v>
      </c>
    </row>
    <row r="1603" spans="1:6" x14ac:dyDescent="0.25">
      <c r="A1603" s="5" t="s">
        <v>42</v>
      </c>
      <c r="B1603" s="26">
        <v>43959</v>
      </c>
      <c r="C1603" s="4">
        <v>0</v>
      </c>
      <c r="D1603" s="29">
        <v>3</v>
      </c>
      <c r="F1603" s="79">
        <f>E1603+F1579</f>
        <v>0</v>
      </c>
    </row>
    <row r="1604" spans="1:6" x14ac:dyDescent="0.25">
      <c r="A1604" s="5" t="s">
        <v>43</v>
      </c>
      <c r="B1604" s="26">
        <v>43959</v>
      </c>
      <c r="C1604" s="4">
        <v>0</v>
      </c>
      <c r="D1604" s="29">
        <v>11</v>
      </c>
      <c r="F1604" s="79">
        <f t="shared" si="74"/>
        <v>0</v>
      </c>
    </row>
    <row r="1605" spans="1:6" x14ac:dyDescent="0.25">
      <c r="A1605" s="5" t="s">
        <v>44</v>
      </c>
      <c r="B1605" s="26">
        <v>43959</v>
      </c>
      <c r="C1605" s="4">
        <v>0</v>
      </c>
      <c r="D1605" s="29">
        <v>49</v>
      </c>
      <c r="F1605" s="79">
        <f t="shared" si="74"/>
        <v>0</v>
      </c>
    </row>
    <row r="1606" spans="1:6" x14ac:dyDescent="0.25">
      <c r="A1606" s="5" t="s">
        <v>29</v>
      </c>
      <c r="B1606" s="26">
        <v>43959</v>
      </c>
      <c r="C1606" s="4">
        <v>0</v>
      </c>
      <c r="D1606" s="29">
        <v>244</v>
      </c>
      <c r="F1606" s="79">
        <f>E1606+F1582</f>
        <v>3</v>
      </c>
    </row>
    <row r="1607" spans="1:6" x14ac:dyDescent="0.25">
      <c r="A1607" s="5" t="s">
        <v>45</v>
      </c>
      <c r="B1607" s="26">
        <v>43959</v>
      </c>
      <c r="C1607" s="4">
        <v>0</v>
      </c>
      <c r="D1607" s="29">
        <v>15</v>
      </c>
      <c r="F1607" s="79">
        <f>E1607+F1583</f>
        <v>0</v>
      </c>
    </row>
    <row r="1608" spans="1:6" x14ac:dyDescent="0.25">
      <c r="A1608" s="5" t="s">
        <v>46</v>
      </c>
      <c r="B1608" s="26">
        <v>43959</v>
      </c>
      <c r="C1608" s="4">
        <v>0</v>
      </c>
      <c r="D1608" s="29">
        <v>145</v>
      </c>
      <c r="F1608" s="79">
        <f t="shared" si="74"/>
        <v>0</v>
      </c>
    </row>
    <row r="1609" spans="1:6" x14ac:dyDescent="0.25">
      <c r="A1609" s="5" t="s">
        <v>47</v>
      </c>
      <c r="B1609" s="26">
        <v>43959</v>
      </c>
      <c r="C1609" s="4">
        <v>0</v>
      </c>
      <c r="D1609" s="29">
        <v>41</v>
      </c>
      <c r="F1609" s="79">
        <f>E1609+F1585</f>
        <v>3</v>
      </c>
    </row>
    <row r="1610" spans="1:6" x14ac:dyDescent="0.25">
      <c r="A1610" s="61" t="s">
        <v>22</v>
      </c>
      <c r="B1610" s="26">
        <v>43960</v>
      </c>
      <c r="C1610" s="4">
        <v>60</v>
      </c>
      <c r="D1610" s="29">
        <v>2061</v>
      </c>
      <c r="E1610" s="4">
        <v>4</v>
      </c>
      <c r="F1610" s="79">
        <f>E1610+F1586</f>
        <v>122</v>
      </c>
    </row>
    <row r="1611" spans="1:6" x14ac:dyDescent="0.25">
      <c r="A1611" s="5" t="s">
        <v>35</v>
      </c>
      <c r="B1611" s="26">
        <v>43960</v>
      </c>
      <c r="C1611" s="4">
        <v>0</v>
      </c>
      <c r="D1611" s="29">
        <v>0</v>
      </c>
      <c r="F1611" s="79">
        <f t="shared" ref="F1611:F1617" si="75">E1611+F1587</f>
        <v>0</v>
      </c>
    </row>
    <row r="1612" spans="1:6" x14ac:dyDescent="0.25">
      <c r="A1612" s="5" t="s">
        <v>21</v>
      </c>
      <c r="B1612" s="26">
        <v>43960</v>
      </c>
      <c r="C1612" s="4">
        <v>9</v>
      </c>
      <c r="D1612" s="29">
        <v>427</v>
      </c>
      <c r="F1612" s="79">
        <f t="shared" si="75"/>
        <v>19</v>
      </c>
    </row>
    <row r="1613" spans="1:6" x14ac:dyDescent="0.25">
      <c r="A1613" s="5" t="s">
        <v>36</v>
      </c>
      <c r="B1613" s="26">
        <v>43960</v>
      </c>
      <c r="C1613" s="4">
        <v>0</v>
      </c>
      <c r="D1613" s="29">
        <v>4</v>
      </c>
      <c r="F1613" s="79">
        <f t="shared" si="75"/>
        <v>1</v>
      </c>
    </row>
    <row r="1614" spans="1:6" x14ac:dyDescent="0.25">
      <c r="A1614" s="5" t="s">
        <v>20</v>
      </c>
      <c r="B1614" s="26">
        <v>43960</v>
      </c>
      <c r="C1614" s="4">
        <v>83</v>
      </c>
      <c r="D1614" s="29">
        <v>1796</v>
      </c>
      <c r="E1614" s="4">
        <v>2</v>
      </c>
      <c r="F1614" s="79">
        <f t="shared" si="75"/>
        <v>95</v>
      </c>
    </row>
    <row r="1615" spans="1:6" x14ac:dyDescent="0.25">
      <c r="A1615" s="5" t="s">
        <v>27</v>
      </c>
      <c r="B1615" s="26">
        <v>43960</v>
      </c>
      <c r="C1615" s="4">
        <v>6</v>
      </c>
      <c r="D1615" s="29">
        <v>328</v>
      </c>
      <c r="F1615" s="79">
        <f t="shared" si="75"/>
        <v>19</v>
      </c>
    </row>
    <row r="1616" spans="1:6" x14ac:dyDescent="0.25">
      <c r="A1616" s="5" t="s">
        <v>37</v>
      </c>
      <c r="B1616" s="26">
        <v>43960</v>
      </c>
      <c r="C1616" s="4">
        <v>1</v>
      </c>
      <c r="D1616" s="29">
        <v>54</v>
      </c>
      <c r="F1616" s="79">
        <f t="shared" si="75"/>
        <v>0</v>
      </c>
    </row>
    <row r="1617" spans="1:6" x14ac:dyDescent="0.25">
      <c r="A1617" s="5" t="s">
        <v>38</v>
      </c>
      <c r="B1617" s="26">
        <v>43960</v>
      </c>
      <c r="C1617" s="4">
        <v>0</v>
      </c>
      <c r="D1617" s="29">
        <v>28</v>
      </c>
      <c r="F1617" s="79">
        <f t="shared" si="75"/>
        <v>0</v>
      </c>
    </row>
    <row r="1618" spans="1:6" x14ac:dyDescent="0.25">
      <c r="A1618" s="5" t="s">
        <v>48</v>
      </c>
      <c r="B1618" s="26">
        <v>43960</v>
      </c>
      <c r="C1618" s="4">
        <v>0</v>
      </c>
      <c r="D1618" s="29">
        <v>0</v>
      </c>
      <c r="F1618" s="79">
        <f t="shared" ref="F1618:F1632" si="76">E1618+F1593</f>
        <v>0</v>
      </c>
    </row>
    <row r="1619" spans="1:6" x14ac:dyDescent="0.25">
      <c r="A1619" s="5" t="s">
        <v>39</v>
      </c>
      <c r="B1619" s="26">
        <v>43960</v>
      </c>
      <c r="C1619" s="4">
        <v>0</v>
      </c>
      <c r="D1619" s="29">
        <v>5</v>
      </c>
      <c r="F1619" s="79">
        <f t="shared" si="76"/>
        <v>0</v>
      </c>
    </row>
    <row r="1620" spans="1:6" x14ac:dyDescent="0.25">
      <c r="A1620" s="5" t="s">
        <v>40</v>
      </c>
      <c r="B1620" s="26">
        <v>43960</v>
      </c>
      <c r="C1620" s="4">
        <v>0</v>
      </c>
      <c r="D1620" s="29">
        <v>5</v>
      </c>
      <c r="F1620" s="79">
        <f t="shared" si="76"/>
        <v>0</v>
      </c>
    </row>
    <row r="1621" spans="1:6" x14ac:dyDescent="0.25">
      <c r="A1621" s="5" t="s">
        <v>28</v>
      </c>
      <c r="B1621" s="26">
        <v>43960</v>
      </c>
      <c r="C1621" s="4">
        <v>0</v>
      </c>
      <c r="D1621" s="29">
        <v>59</v>
      </c>
      <c r="E1621" s="4">
        <v>1</v>
      </c>
      <c r="F1621" s="79">
        <f t="shared" si="76"/>
        <v>1</v>
      </c>
    </row>
    <row r="1622" spans="1:6" x14ac:dyDescent="0.25">
      <c r="A1622" s="5" t="s">
        <v>24</v>
      </c>
      <c r="B1622" s="26">
        <v>43960</v>
      </c>
      <c r="C1622" s="4">
        <v>0</v>
      </c>
      <c r="D1622" s="29">
        <v>86</v>
      </c>
      <c r="F1622" s="79">
        <f t="shared" si="76"/>
        <v>0</v>
      </c>
    </row>
    <row r="1623" spans="1:6" x14ac:dyDescent="0.25">
      <c r="A1623" s="5" t="s">
        <v>30</v>
      </c>
      <c r="B1623" s="26">
        <v>43960</v>
      </c>
      <c r="C1623" s="4">
        <v>0</v>
      </c>
      <c r="D1623" s="29">
        <v>25</v>
      </c>
      <c r="F1623" s="79">
        <f t="shared" si="76"/>
        <v>0</v>
      </c>
    </row>
    <row r="1624" spans="1:6" x14ac:dyDescent="0.25">
      <c r="A1624" s="5" t="s">
        <v>26</v>
      </c>
      <c r="B1624" s="26">
        <v>43960</v>
      </c>
      <c r="C1624" s="4">
        <v>1</v>
      </c>
      <c r="D1624" s="29">
        <v>111</v>
      </c>
      <c r="F1624" s="79">
        <f t="shared" si="76"/>
        <v>0</v>
      </c>
    </row>
    <row r="1625" spans="1:6" x14ac:dyDescent="0.25">
      <c r="A1625" s="5" t="s">
        <v>25</v>
      </c>
      <c r="B1625" s="26">
        <v>43960</v>
      </c>
      <c r="C1625" s="4">
        <v>4</v>
      </c>
      <c r="D1625" s="29">
        <v>274</v>
      </c>
      <c r="F1625" s="79">
        <f t="shared" si="76"/>
        <v>0</v>
      </c>
    </row>
    <row r="1626" spans="1:6" x14ac:dyDescent="0.25">
      <c r="A1626" s="5" t="s">
        <v>41</v>
      </c>
      <c r="B1626" s="26">
        <v>43960</v>
      </c>
      <c r="C1626" s="4">
        <v>0</v>
      </c>
      <c r="D1626" s="29">
        <v>4</v>
      </c>
      <c r="F1626" s="79">
        <f t="shared" si="76"/>
        <v>0</v>
      </c>
    </row>
    <row r="1627" spans="1:6" x14ac:dyDescent="0.25">
      <c r="A1627" s="5" t="s">
        <v>42</v>
      </c>
      <c r="B1627" s="26">
        <v>43960</v>
      </c>
      <c r="C1627" s="4">
        <v>0</v>
      </c>
      <c r="D1627" s="29">
        <v>3</v>
      </c>
      <c r="F1627" s="79">
        <f>E1627+F1603</f>
        <v>0</v>
      </c>
    </row>
    <row r="1628" spans="1:6" x14ac:dyDescent="0.25">
      <c r="A1628" s="5" t="s">
        <v>43</v>
      </c>
      <c r="B1628" s="26">
        <v>43960</v>
      </c>
      <c r="C1628" s="4">
        <v>0</v>
      </c>
      <c r="D1628" s="29">
        <v>11</v>
      </c>
      <c r="F1628" s="79">
        <f t="shared" si="76"/>
        <v>0</v>
      </c>
    </row>
    <row r="1629" spans="1:6" x14ac:dyDescent="0.25">
      <c r="A1629" s="5" t="s">
        <v>44</v>
      </c>
      <c r="B1629" s="26">
        <v>43960</v>
      </c>
      <c r="C1629" s="4">
        <v>0</v>
      </c>
      <c r="D1629" s="29">
        <v>49</v>
      </c>
      <c r="F1629" s="79">
        <f t="shared" si="76"/>
        <v>0</v>
      </c>
    </row>
    <row r="1630" spans="1:6" x14ac:dyDescent="0.25">
      <c r="A1630" s="5" t="s">
        <v>29</v>
      </c>
      <c r="B1630" s="26">
        <v>43960</v>
      </c>
      <c r="C1630" s="4">
        <v>0</v>
      </c>
      <c r="D1630" s="29">
        <v>244</v>
      </c>
      <c r="F1630" s="79">
        <f>E1630+F1606</f>
        <v>3</v>
      </c>
    </row>
    <row r="1631" spans="1:6" x14ac:dyDescent="0.25">
      <c r="A1631" s="5" t="s">
        <v>45</v>
      </c>
      <c r="B1631" s="26">
        <v>43960</v>
      </c>
      <c r="C1631" s="4">
        <v>0</v>
      </c>
      <c r="D1631" s="29">
        <v>15</v>
      </c>
      <c r="F1631" s="79">
        <f>E1631+F1607</f>
        <v>0</v>
      </c>
    </row>
    <row r="1632" spans="1:6" x14ac:dyDescent="0.25">
      <c r="A1632" s="5" t="s">
        <v>46</v>
      </c>
      <c r="B1632" s="26">
        <v>43960</v>
      </c>
      <c r="C1632" s="4">
        <v>1</v>
      </c>
      <c r="D1632" s="29">
        <v>146</v>
      </c>
      <c r="F1632" s="79">
        <f t="shared" si="76"/>
        <v>0</v>
      </c>
    </row>
    <row r="1633" spans="1:6" x14ac:dyDescent="0.25">
      <c r="A1633" s="5" t="s">
        <v>47</v>
      </c>
      <c r="B1633" s="26">
        <v>43960</v>
      </c>
      <c r="C1633" s="4">
        <v>0</v>
      </c>
      <c r="D1633" s="29">
        <v>41</v>
      </c>
      <c r="F1633" s="79">
        <f>E1633+F1609</f>
        <v>3</v>
      </c>
    </row>
    <row r="1634" spans="1:6" x14ac:dyDescent="0.25">
      <c r="A1634" s="61" t="s">
        <v>22</v>
      </c>
      <c r="B1634" s="26">
        <v>43961</v>
      </c>
      <c r="C1634" s="4">
        <v>51</v>
      </c>
      <c r="D1634" s="29">
        <v>2112</v>
      </c>
      <c r="E1634" s="4">
        <v>3</v>
      </c>
      <c r="F1634" s="79">
        <f>E1634+F1610</f>
        <v>125</v>
      </c>
    </row>
    <row r="1635" spans="1:6" x14ac:dyDescent="0.25">
      <c r="A1635" s="5" t="s">
        <v>35</v>
      </c>
      <c r="B1635" s="26">
        <v>43961</v>
      </c>
      <c r="C1635" s="4">
        <v>0</v>
      </c>
      <c r="D1635" s="29">
        <v>0</v>
      </c>
      <c r="F1635" s="79">
        <f t="shared" ref="F1635:F1641" si="77">E1635+F1611</f>
        <v>0</v>
      </c>
    </row>
    <row r="1636" spans="1:6" x14ac:dyDescent="0.25">
      <c r="A1636" s="5" t="s">
        <v>21</v>
      </c>
      <c r="B1636" s="26">
        <v>43961</v>
      </c>
      <c r="C1636" s="4">
        <v>32</v>
      </c>
      <c r="D1636" s="29">
        <v>459</v>
      </c>
      <c r="F1636" s="79">
        <f t="shared" si="77"/>
        <v>19</v>
      </c>
    </row>
    <row r="1637" spans="1:6" x14ac:dyDescent="0.25">
      <c r="A1637" s="5" t="s">
        <v>36</v>
      </c>
      <c r="B1637" s="26">
        <v>43961</v>
      </c>
      <c r="C1637" s="4">
        <v>0</v>
      </c>
      <c r="D1637" s="29">
        <v>4</v>
      </c>
      <c r="F1637" s="79">
        <f t="shared" si="77"/>
        <v>1</v>
      </c>
    </row>
    <row r="1638" spans="1:6" x14ac:dyDescent="0.25">
      <c r="A1638" s="5" t="s">
        <v>20</v>
      </c>
      <c r="B1638" s="26">
        <v>43961</v>
      </c>
      <c r="C1638" s="4">
        <v>165</v>
      </c>
      <c r="D1638" s="29">
        <v>1961</v>
      </c>
      <c r="E1638" s="4">
        <v>2</v>
      </c>
      <c r="F1638" s="79">
        <f t="shared" si="77"/>
        <v>97</v>
      </c>
    </row>
    <row r="1639" spans="1:6" x14ac:dyDescent="0.25">
      <c r="A1639" s="5" t="s">
        <v>27</v>
      </c>
      <c r="B1639" s="26">
        <v>43961</v>
      </c>
      <c r="C1639" s="4">
        <v>5</v>
      </c>
      <c r="D1639" s="29">
        <v>333</v>
      </c>
      <c r="F1639" s="79">
        <f t="shared" si="77"/>
        <v>19</v>
      </c>
    </row>
    <row r="1640" spans="1:6" x14ac:dyDescent="0.25">
      <c r="A1640" s="5" t="s">
        <v>37</v>
      </c>
      <c r="B1640" s="26">
        <v>43961</v>
      </c>
      <c r="C1640" s="4">
        <v>0</v>
      </c>
      <c r="D1640" s="29">
        <v>54</v>
      </c>
      <c r="F1640" s="79">
        <f t="shared" si="77"/>
        <v>0</v>
      </c>
    </row>
    <row r="1641" spans="1:6" x14ac:dyDescent="0.25">
      <c r="A1641" s="5" t="s">
        <v>38</v>
      </c>
      <c r="B1641" s="26">
        <v>43961</v>
      </c>
      <c r="C1641" s="4">
        <v>0</v>
      </c>
      <c r="D1641" s="29">
        <v>28</v>
      </c>
      <c r="F1641" s="79">
        <f t="shared" si="77"/>
        <v>0</v>
      </c>
    </row>
    <row r="1642" spans="1:6" x14ac:dyDescent="0.25">
      <c r="A1642" s="5" t="s">
        <v>48</v>
      </c>
      <c r="B1642" s="26">
        <v>43961</v>
      </c>
      <c r="C1642" s="4">
        <v>0</v>
      </c>
      <c r="D1642" s="29">
        <v>0</v>
      </c>
      <c r="F1642" s="79">
        <f t="shared" ref="F1642:F1656" si="78">E1642+F1617</f>
        <v>0</v>
      </c>
    </row>
    <row r="1643" spans="1:6" x14ac:dyDescent="0.25">
      <c r="A1643" s="5" t="s">
        <v>39</v>
      </c>
      <c r="B1643" s="26">
        <v>43961</v>
      </c>
      <c r="C1643" s="4">
        <v>0</v>
      </c>
      <c r="D1643" s="29">
        <v>5</v>
      </c>
      <c r="F1643" s="79">
        <f t="shared" si="78"/>
        <v>0</v>
      </c>
    </row>
    <row r="1644" spans="1:6" x14ac:dyDescent="0.25">
      <c r="A1644" s="5" t="s">
        <v>40</v>
      </c>
      <c r="B1644" s="26">
        <v>43961</v>
      </c>
      <c r="C1644" s="4">
        <v>0</v>
      </c>
      <c r="D1644" s="29">
        <v>5</v>
      </c>
      <c r="F1644" s="79">
        <f t="shared" si="78"/>
        <v>0</v>
      </c>
    </row>
    <row r="1645" spans="1:6" x14ac:dyDescent="0.25">
      <c r="A1645" s="5" t="s">
        <v>28</v>
      </c>
      <c r="B1645" s="26">
        <v>43961</v>
      </c>
      <c r="C1645" s="4">
        <v>0</v>
      </c>
      <c r="D1645" s="29">
        <v>59</v>
      </c>
      <c r="F1645" s="79">
        <f t="shared" si="78"/>
        <v>0</v>
      </c>
    </row>
    <row r="1646" spans="1:6" x14ac:dyDescent="0.25">
      <c r="A1646" s="5" t="s">
        <v>24</v>
      </c>
      <c r="B1646" s="26">
        <v>43961</v>
      </c>
      <c r="C1646" s="4">
        <v>0</v>
      </c>
      <c r="D1646" s="29">
        <v>86</v>
      </c>
      <c r="F1646" s="79">
        <f t="shared" si="78"/>
        <v>1</v>
      </c>
    </row>
    <row r="1647" spans="1:6" x14ac:dyDescent="0.25">
      <c r="A1647" s="5" t="s">
        <v>30</v>
      </c>
      <c r="B1647" s="26">
        <v>43961</v>
      </c>
      <c r="C1647" s="4">
        <v>0</v>
      </c>
      <c r="D1647" s="29">
        <v>25</v>
      </c>
      <c r="F1647" s="79">
        <f t="shared" si="78"/>
        <v>0</v>
      </c>
    </row>
    <row r="1648" spans="1:6" x14ac:dyDescent="0.25">
      <c r="A1648" s="5" t="s">
        <v>26</v>
      </c>
      <c r="B1648" s="26">
        <v>43961</v>
      </c>
      <c r="C1648" s="4">
        <v>0</v>
      </c>
      <c r="D1648" s="29">
        <v>111</v>
      </c>
      <c r="F1648" s="79">
        <f t="shared" si="78"/>
        <v>0</v>
      </c>
    </row>
    <row r="1649" spans="1:6" x14ac:dyDescent="0.25">
      <c r="A1649" s="5" t="s">
        <v>25</v>
      </c>
      <c r="B1649" s="26">
        <v>43961</v>
      </c>
      <c r="C1649" s="4">
        <v>2</v>
      </c>
      <c r="D1649" s="29">
        <v>276</v>
      </c>
      <c r="F1649" s="79">
        <f t="shared" si="78"/>
        <v>0</v>
      </c>
    </row>
    <row r="1650" spans="1:6" x14ac:dyDescent="0.25">
      <c r="A1650" s="5" t="s">
        <v>41</v>
      </c>
      <c r="B1650" s="26">
        <v>43961</v>
      </c>
      <c r="C1650" s="4">
        <v>0</v>
      </c>
      <c r="D1650" s="29">
        <v>4</v>
      </c>
      <c r="F1650" s="79">
        <f t="shared" si="78"/>
        <v>0</v>
      </c>
    </row>
    <row r="1651" spans="1:6" x14ac:dyDescent="0.25">
      <c r="A1651" s="5" t="s">
        <v>42</v>
      </c>
      <c r="B1651" s="26">
        <v>43961</v>
      </c>
      <c r="C1651" s="4">
        <v>0</v>
      </c>
      <c r="D1651" s="29">
        <v>3</v>
      </c>
      <c r="F1651" s="79">
        <f>E1651+F1627</f>
        <v>0</v>
      </c>
    </row>
    <row r="1652" spans="1:6" x14ac:dyDescent="0.25">
      <c r="A1652" s="5" t="s">
        <v>43</v>
      </c>
      <c r="B1652" s="26">
        <v>43961</v>
      </c>
      <c r="C1652" s="4">
        <v>0</v>
      </c>
      <c r="D1652" s="29">
        <v>11</v>
      </c>
      <c r="F1652" s="79">
        <f t="shared" si="78"/>
        <v>0</v>
      </c>
    </row>
    <row r="1653" spans="1:6" x14ac:dyDescent="0.25">
      <c r="A1653" s="5" t="s">
        <v>44</v>
      </c>
      <c r="B1653" s="26">
        <v>43961</v>
      </c>
      <c r="C1653" s="4">
        <v>0</v>
      </c>
      <c r="D1653" s="29">
        <v>49</v>
      </c>
      <c r="F1653" s="79">
        <f t="shared" si="78"/>
        <v>0</v>
      </c>
    </row>
    <row r="1654" spans="1:6" x14ac:dyDescent="0.25">
      <c r="A1654" s="5" t="s">
        <v>29</v>
      </c>
      <c r="B1654" s="26">
        <v>43961</v>
      </c>
      <c r="C1654" s="4">
        <v>0</v>
      </c>
      <c r="D1654" s="29">
        <v>244</v>
      </c>
      <c r="F1654" s="79">
        <f>E1654+F1630</f>
        <v>3</v>
      </c>
    </row>
    <row r="1655" spans="1:6" x14ac:dyDescent="0.25">
      <c r="A1655" s="5" t="s">
        <v>45</v>
      </c>
      <c r="B1655" s="26">
        <v>43961</v>
      </c>
      <c r="C1655" s="4">
        <v>1</v>
      </c>
      <c r="D1655" s="29">
        <v>16</v>
      </c>
      <c r="F1655" s="79">
        <f>E1655+F1631</f>
        <v>0</v>
      </c>
    </row>
    <row r="1656" spans="1:6" x14ac:dyDescent="0.25">
      <c r="A1656" s="5" t="s">
        <v>46</v>
      </c>
      <c r="B1656" s="26">
        <v>43961</v>
      </c>
      <c r="C1656" s="4">
        <v>2</v>
      </c>
      <c r="D1656" s="29">
        <v>148</v>
      </c>
      <c r="F1656" s="79">
        <f t="shared" si="78"/>
        <v>0</v>
      </c>
    </row>
    <row r="1657" spans="1:6" x14ac:dyDescent="0.25">
      <c r="A1657" s="5" t="s">
        <v>47</v>
      </c>
      <c r="B1657" s="26">
        <v>43961</v>
      </c>
      <c r="C1657" s="4">
        <v>0</v>
      </c>
      <c r="D1657" s="29">
        <v>41</v>
      </c>
      <c r="F1657" s="79">
        <f>E1657+F1633</f>
        <v>3</v>
      </c>
    </row>
    <row r="1658" spans="1:6" x14ac:dyDescent="0.25">
      <c r="A1658" s="61" t="s">
        <v>22</v>
      </c>
      <c r="B1658" s="26">
        <v>43962</v>
      </c>
      <c r="C1658" s="4">
        <v>44</v>
      </c>
      <c r="D1658" s="29">
        <v>2156</v>
      </c>
      <c r="E1658" s="4">
        <v>4</v>
      </c>
      <c r="F1658" s="79">
        <f>E1658+F1634</f>
        <v>129</v>
      </c>
    </row>
    <row r="1659" spans="1:6" x14ac:dyDescent="0.25">
      <c r="A1659" s="5" t="s">
        <v>35</v>
      </c>
      <c r="B1659" s="26">
        <v>43962</v>
      </c>
      <c r="C1659" s="4">
        <v>0</v>
      </c>
      <c r="D1659" s="29">
        <v>0</v>
      </c>
      <c r="F1659" s="79">
        <f t="shared" ref="F1659:F1665" si="79">E1659+F1635</f>
        <v>0</v>
      </c>
    </row>
    <row r="1660" spans="1:6" x14ac:dyDescent="0.25">
      <c r="A1660" s="5" t="s">
        <v>21</v>
      </c>
      <c r="B1660" s="26">
        <v>43962</v>
      </c>
      <c r="C1660" s="4">
        <v>17</v>
      </c>
      <c r="D1660" s="29">
        <v>476</v>
      </c>
      <c r="E1660" s="4">
        <v>1</v>
      </c>
      <c r="F1660" s="79">
        <f t="shared" si="79"/>
        <v>20</v>
      </c>
    </row>
    <row r="1661" spans="1:6" x14ac:dyDescent="0.25">
      <c r="A1661" s="5" t="s">
        <v>36</v>
      </c>
      <c r="B1661" s="26">
        <v>43962</v>
      </c>
      <c r="C1661" s="4">
        <v>0</v>
      </c>
      <c r="D1661" s="29">
        <v>4</v>
      </c>
      <c r="F1661" s="79">
        <f t="shared" si="79"/>
        <v>1</v>
      </c>
    </row>
    <row r="1662" spans="1:6" x14ac:dyDescent="0.25">
      <c r="A1662" s="5" t="s">
        <v>20</v>
      </c>
      <c r="B1662" s="26">
        <v>43962</v>
      </c>
      <c r="C1662" s="4">
        <v>137</v>
      </c>
      <c r="D1662" s="29">
        <v>2098</v>
      </c>
      <c r="E1662" s="4">
        <v>3</v>
      </c>
      <c r="F1662" s="79">
        <f t="shared" si="79"/>
        <v>100</v>
      </c>
    </row>
    <row r="1663" spans="1:6" x14ac:dyDescent="0.25">
      <c r="A1663" s="5" t="s">
        <v>27</v>
      </c>
      <c r="B1663" s="26">
        <v>43962</v>
      </c>
      <c r="C1663" s="4">
        <v>14</v>
      </c>
      <c r="D1663" s="29">
        <v>347</v>
      </c>
      <c r="F1663" s="79">
        <f t="shared" si="79"/>
        <v>19</v>
      </c>
    </row>
    <row r="1664" spans="1:6" x14ac:dyDescent="0.25">
      <c r="A1664" s="5" t="s">
        <v>37</v>
      </c>
      <c r="B1664" s="26">
        <v>43962</v>
      </c>
      <c r="C1664" s="4">
        <v>16</v>
      </c>
      <c r="D1664" s="29">
        <v>70</v>
      </c>
      <c r="F1664" s="79">
        <f t="shared" si="79"/>
        <v>0</v>
      </c>
    </row>
    <row r="1665" spans="1:6" x14ac:dyDescent="0.25">
      <c r="A1665" s="5" t="s">
        <v>38</v>
      </c>
      <c r="B1665" s="26">
        <v>43962</v>
      </c>
      <c r="C1665" s="4">
        <v>0</v>
      </c>
      <c r="D1665" s="29">
        <v>28</v>
      </c>
      <c r="F1665" s="79">
        <f t="shared" si="79"/>
        <v>0</v>
      </c>
    </row>
    <row r="1666" spans="1:6" x14ac:dyDescent="0.25">
      <c r="A1666" s="5" t="s">
        <v>48</v>
      </c>
      <c r="B1666" s="26">
        <v>43962</v>
      </c>
      <c r="C1666" s="4">
        <v>0</v>
      </c>
      <c r="D1666" s="29">
        <v>0</v>
      </c>
      <c r="F1666" s="79">
        <f t="shared" ref="F1666:F1680" si="80">E1666+F1641</f>
        <v>0</v>
      </c>
    </row>
    <row r="1667" spans="1:6" x14ac:dyDescent="0.25">
      <c r="A1667" s="5" t="s">
        <v>39</v>
      </c>
      <c r="B1667" s="26">
        <v>43962</v>
      </c>
      <c r="C1667" s="4">
        <v>0</v>
      </c>
      <c r="D1667" s="29">
        <v>5</v>
      </c>
      <c r="F1667" s="79">
        <f t="shared" si="80"/>
        <v>0</v>
      </c>
    </row>
    <row r="1668" spans="1:6" x14ac:dyDescent="0.25">
      <c r="A1668" s="5" t="s">
        <v>40</v>
      </c>
      <c r="B1668" s="26">
        <v>43962</v>
      </c>
      <c r="C1668" s="4">
        <v>0</v>
      </c>
      <c r="D1668" s="29">
        <v>5</v>
      </c>
      <c r="F1668" s="79">
        <f t="shared" si="80"/>
        <v>0</v>
      </c>
    </row>
    <row r="1669" spans="1:6" x14ac:dyDescent="0.25">
      <c r="A1669" s="5" t="s">
        <v>28</v>
      </c>
      <c r="B1669" s="26">
        <v>43962</v>
      </c>
      <c r="C1669" s="4">
        <v>1</v>
      </c>
      <c r="D1669" s="29">
        <v>60</v>
      </c>
      <c r="F1669" s="79">
        <f t="shared" si="80"/>
        <v>0</v>
      </c>
    </row>
    <row r="1670" spans="1:6" x14ac:dyDescent="0.25">
      <c r="A1670" s="5" t="s">
        <v>24</v>
      </c>
      <c r="B1670" s="26">
        <v>43962</v>
      </c>
      <c r="C1670" s="4">
        <v>0</v>
      </c>
      <c r="D1670" s="29">
        <v>86</v>
      </c>
      <c r="F1670" s="79">
        <f t="shared" si="80"/>
        <v>0</v>
      </c>
    </row>
    <row r="1671" spans="1:6" x14ac:dyDescent="0.25">
      <c r="A1671" s="5" t="s">
        <v>30</v>
      </c>
      <c r="B1671" s="26">
        <v>43962</v>
      </c>
      <c r="C1671" s="4">
        <v>1</v>
      </c>
      <c r="D1671" s="29">
        <v>26</v>
      </c>
      <c r="F1671" s="79">
        <f t="shared" si="80"/>
        <v>1</v>
      </c>
    </row>
    <row r="1672" spans="1:6" x14ac:dyDescent="0.25">
      <c r="A1672" s="5" t="s">
        <v>26</v>
      </c>
      <c r="B1672" s="26">
        <v>43962</v>
      </c>
      <c r="C1672" s="4">
        <v>0</v>
      </c>
      <c r="D1672" s="29">
        <v>111</v>
      </c>
      <c r="F1672" s="79">
        <f t="shared" si="80"/>
        <v>0</v>
      </c>
    </row>
    <row r="1673" spans="1:6" x14ac:dyDescent="0.25">
      <c r="A1673" s="5" t="s">
        <v>25</v>
      </c>
      <c r="B1673" s="26">
        <v>43962</v>
      </c>
      <c r="C1673" s="4">
        <v>13</v>
      </c>
      <c r="D1673" s="29">
        <v>289</v>
      </c>
      <c r="E1673" s="4">
        <v>1</v>
      </c>
      <c r="F1673" s="79">
        <f t="shared" si="80"/>
        <v>1</v>
      </c>
    </row>
    <row r="1674" spans="1:6" x14ac:dyDescent="0.25">
      <c r="A1674" s="5" t="s">
        <v>41</v>
      </c>
      <c r="B1674" s="26">
        <v>43962</v>
      </c>
      <c r="C1674" s="4">
        <v>0</v>
      </c>
      <c r="D1674" s="29">
        <v>4</v>
      </c>
      <c r="F1674" s="79">
        <f t="shared" si="80"/>
        <v>0</v>
      </c>
    </row>
    <row r="1675" spans="1:6" x14ac:dyDescent="0.25">
      <c r="A1675" s="5" t="s">
        <v>42</v>
      </c>
      <c r="B1675" s="26">
        <v>43962</v>
      </c>
      <c r="C1675" s="4">
        <v>0</v>
      </c>
      <c r="D1675" s="29">
        <v>3</v>
      </c>
      <c r="F1675" s="79">
        <f>E1675+F1651</f>
        <v>0</v>
      </c>
    </row>
    <row r="1676" spans="1:6" x14ac:dyDescent="0.25">
      <c r="A1676" s="5" t="s">
        <v>43</v>
      </c>
      <c r="B1676" s="26">
        <v>43962</v>
      </c>
      <c r="C1676" s="4">
        <v>0</v>
      </c>
      <c r="D1676" s="29">
        <v>11</v>
      </c>
      <c r="F1676" s="79">
        <f t="shared" si="80"/>
        <v>0</v>
      </c>
    </row>
    <row r="1677" spans="1:6" x14ac:dyDescent="0.25">
      <c r="A1677" s="5" t="s">
        <v>44</v>
      </c>
      <c r="B1677" s="26">
        <v>43962</v>
      </c>
      <c r="C1677" s="4">
        <v>0</v>
      </c>
      <c r="D1677" s="29">
        <v>49</v>
      </c>
      <c r="F1677" s="79">
        <f t="shared" si="80"/>
        <v>0</v>
      </c>
    </row>
    <row r="1678" spans="1:6" x14ac:dyDescent="0.25">
      <c r="A1678" s="5" t="s">
        <v>29</v>
      </c>
      <c r="B1678" s="26">
        <v>43962</v>
      </c>
      <c r="C1678" s="4">
        <v>0</v>
      </c>
      <c r="D1678" s="29">
        <v>244</v>
      </c>
      <c r="F1678" s="79">
        <f>E1678+F1654</f>
        <v>3</v>
      </c>
    </row>
    <row r="1679" spans="1:6" x14ac:dyDescent="0.25">
      <c r="A1679" s="5" t="s">
        <v>45</v>
      </c>
      <c r="B1679" s="26">
        <v>43962</v>
      </c>
      <c r="C1679" s="4">
        <v>0</v>
      </c>
      <c r="D1679" s="29">
        <v>16</v>
      </c>
      <c r="F1679" s="79">
        <f>E1679+F1655</f>
        <v>0</v>
      </c>
    </row>
    <row r="1680" spans="1:6" x14ac:dyDescent="0.25">
      <c r="A1680" s="5" t="s">
        <v>46</v>
      </c>
      <c r="B1680" s="26">
        <v>43962</v>
      </c>
      <c r="C1680" s="4">
        <v>0</v>
      </c>
      <c r="D1680" s="29">
        <v>148</v>
      </c>
      <c r="F1680" s="79">
        <f t="shared" si="80"/>
        <v>0</v>
      </c>
    </row>
    <row r="1681" spans="1:6" x14ac:dyDescent="0.25">
      <c r="A1681" s="5" t="s">
        <v>47</v>
      </c>
      <c r="B1681" s="26">
        <v>43962</v>
      </c>
      <c r="C1681" s="4">
        <v>1</v>
      </c>
      <c r="D1681" s="29">
        <v>42</v>
      </c>
      <c r="F1681" s="79">
        <f>E1681+F1657</f>
        <v>3</v>
      </c>
    </row>
    <row r="1682" spans="1:6" x14ac:dyDescent="0.25">
      <c r="A1682" s="61" t="s">
        <v>22</v>
      </c>
      <c r="B1682" s="26">
        <v>43963</v>
      </c>
      <c r="C1682" s="4">
        <v>80</v>
      </c>
      <c r="D1682" s="29">
        <v>2236</v>
      </c>
      <c r="E1682" s="4">
        <v>2</v>
      </c>
      <c r="F1682" s="79">
        <f>E1682+F1658</f>
        <v>131</v>
      </c>
    </row>
    <row r="1683" spans="1:6" x14ac:dyDescent="0.25">
      <c r="A1683" s="5" t="s">
        <v>35</v>
      </c>
      <c r="B1683" s="26">
        <v>43963</v>
      </c>
      <c r="C1683" s="4">
        <v>0</v>
      </c>
      <c r="D1683" s="29">
        <v>0</v>
      </c>
      <c r="F1683" s="79">
        <f t="shared" ref="F1683:F1689" si="81">E1683+F1659</f>
        <v>0</v>
      </c>
    </row>
    <row r="1684" spans="1:6" x14ac:dyDescent="0.25">
      <c r="A1684" s="5" t="s">
        <v>21</v>
      </c>
      <c r="B1684" s="26">
        <v>43963</v>
      </c>
      <c r="C1684" s="4">
        <v>10</v>
      </c>
      <c r="D1684" s="29">
        <v>486</v>
      </c>
      <c r="E1684" s="4">
        <v>1</v>
      </c>
      <c r="F1684" s="79">
        <f t="shared" si="81"/>
        <v>21</v>
      </c>
    </row>
    <row r="1685" spans="1:6" x14ac:dyDescent="0.25">
      <c r="A1685" s="5" t="s">
        <v>36</v>
      </c>
      <c r="B1685" s="26">
        <v>43963</v>
      </c>
      <c r="C1685" s="4">
        <v>0</v>
      </c>
      <c r="D1685" s="29">
        <v>4</v>
      </c>
      <c r="F1685" s="79">
        <f t="shared" si="81"/>
        <v>1</v>
      </c>
    </row>
    <row r="1686" spans="1:6" x14ac:dyDescent="0.25">
      <c r="A1686" s="5" t="s">
        <v>20</v>
      </c>
      <c r="B1686" s="26">
        <v>43963</v>
      </c>
      <c r="C1686" s="4">
        <v>188</v>
      </c>
      <c r="D1686" s="29">
        <v>2286</v>
      </c>
      <c r="E1686" s="4">
        <v>1</v>
      </c>
      <c r="F1686" s="79">
        <f t="shared" si="81"/>
        <v>101</v>
      </c>
    </row>
    <row r="1687" spans="1:6" x14ac:dyDescent="0.25">
      <c r="A1687" s="5" t="s">
        <v>27</v>
      </c>
      <c r="B1687" s="26">
        <v>43963</v>
      </c>
      <c r="C1687" s="4">
        <v>3</v>
      </c>
      <c r="D1687" s="29">
        <v>350</v>
      </c>
      <c r="E1687" s="4">
        <v>1</v>
      </c>
      <c r="F1687" s="79">
        <f t="shared" si="81"/>
        <v>20</v>
      </c>
    </row>
    <row r="1688" spans="1:6" x14ac:dyDescent="0.25">
      <c r="A1688" s="5" t="s">
        <v>37</v>
      </c>
      <c r="B1688" s="26">
        <v>43963</v>
      </c>
      <c r="C1688" s="4">
        <v>1</v>
      </c>
      <c r="D1688" s="29">
        <v>71</v>
      </c>
      <c r="F1688" s="79">
        <f t="shared" si="81"/>
        <v>0</v>
      </c>
    </row>
    <row r="1689" spans="1:6" x14ac:dyDescent="0.25">
      <c r="A1689" s="5" t="s">
        <v>38</v>
      </c>
      <c r="B1689" s="26">
        <v>43963</v>
      </c>
      <c r="C1689" s="4">
        <v>0</v>
      </c>
      <c r="D1689" s="29">
        <v>28</v>
      </c>
      <c r="F1689" s="79">
        <f t="shared" si="81"/>
        <v>0</v>
      </c>
    </row>
    <row r="1690" spans="1:6" x14ac:dyDescent="0.25">
      <c r="A1690" s="5" t="s">
        <v>48</v>
      </c>
      <c r="B1690" s="26">
        <v>43963</v>
      </c>
      <c r="C1690" s="4">
        <v>0</v>
      </c>
      <c r="D1690" s="29">
        <v>0</v>
      </c>
      <c r="F1690" s="79">
        <f t="shared" ref="F1690:F1704" si="82">E1690+F1665</f>
        <v>0</v>
      </c>
    </row>
    <row r="1691" spans="1:6" x14ac:dyDescent="0.25">
      <c r="A1691" s="5" t="s">
        <v>39</v>
      </c>
      <c r="B1691" s="26">
        <v>43963</v>
      </c>
      <c r="C1691" s="4">
        <v>0</v>
      </c>
      <c r="D1691" s="29">
        <v>5</v>
      </c>
      <c r="F1691" s="79">
        <f t="shared" si="82"/>
        <v>0</v>
      </c>
    </row>
    <row r="1692" spans="1:6" x14ac:dyDescent="0.25">
      <c r="A1692" s="5" t="s">
        <v>40</v>
      </c>
      <c r="B1692" s="26">
        <v>43963</v>
      </c>
      <c r="C1692" s="4">
        <v>0</v>
      </c>
      <c r="D1692" s="29">
        <v>5</v>
      </c>
      <c r="F1692" s="79">
        <f t="shared" si="82"/>
        <v>0</v>
      </c>
    </row>
    <row r="1693" spans="1:6" x14ac:dyDescent="0.25">
      <c r="A1693" s="5" t="s">
        <v>28</v>
      </c>
      <c r="B1693" s="26">
        <v>43963</v>
      </c>
      <c r="C1693" s="4">
        <v>0</v>
      </c>
      <c r="D1693" s="29">
        <v>60</v>
      </c>
      <c r="F1693" s="79">
        <f t="shared" si="82"/>
        <v>0</v>
      </c>
    </row>
    <row r="1694" spans="1:6" x14ac:dyDescent="0.25">
      <c r="A1694" s="5" t="s">
        <v>24</v>
      </c>
      <c r="B1694" s="26">
        <v>43963</v>
      </c>
      <c r="C1694" s="4">
        <v>1</v>
      </c>
      <c r="D1694" s="29">
        <v>87</v>
      </c>
      <c r="F1694" s="79">
        <f t="shared" si="82"/>
        <v>0</v>
      </c>
    </row>
    <row r="1695" spans="1:6" x14ac:dyDescent="0.25">
      <c r="A1695" s="5" t="s">
        <v>30</v>
      </c>
      <c r="B1695" s="26">
        <v>43963</v>
      </c>
      <c r="C1695" s="4">
        <v>0</v>
      </c>
      <c r="D1695" s="29">
        <v>26</v>
      </c>
      <c r="F1695" s="79">
        <f t="shared" si="82"/>
        <v>0</v>
      </c>
    </row>
    <row r="1696" spans="1:6" x14ac:dyDescent="0.25">
      <c r="A1696" s="5" t="s">
        <v>26</v>
      </c>
      <c r="B1696" s="26">
        <v>43963</v>
      </c>
      <c r="C1696" s="4">
        <v>0</v>
      </c>
      <c r="D1696" s="29">
        <v>111</v>
      </c>
      <c r="F1696" s="79">
        <f t="shared" si="82"/>
        <v>1</v>
      </c>
    </row>
    <row r="1697" spans="1:6" x14ac:dyDescent="0.25">
      <c r="A1697" s="5" t="s">
        <v>25</v>
      </c>
      <c r="B1697" s="26">
        <v>43963</v>
      </c>
      <c r="C1697" s="4">
        <v>1</v>
      </c>
      <c r="D1697" s="29">
        <v>290</v>
      </c>
      <c r="F1697" s="79">
        <f t="shared" si="82"/>
        <v>0</v>
      </c>
    </row>
    <row r="1698" spans="1:6" x14ac:dyDescent="0.25">
      <c r="A1698" s="5" t="s">
        <v>41</v>
      </c>
      <c r="B1698" s="26">
        <v>43963</v>
      </c>
      <c r="C1698" s="4">
        <v>1</v>
      </c>
      <c r="D1698" s="29">
        <v>5</v>
      </c>
      <c r="F1698" s="79">
        <f t="shared" si="82"/>
        <v>1</v>
      </c>
    </row>
    <row r="1699" spans="1:6" x14ac:dyDescent="0.25">
      <c r="A1699" s="5" t="s">
        <v>42</v>
      </c>
      <c r="B1699" s="26">
        <v>43963</v>
      </c>
      <c r="C1699" s="4">
        <v>0</v>
      </c>
      <c r="D1699" s="29">
        <v>3</v>
      </c>
      <c r="F1699" s="79">
        <f>E1699+F1675</f>
        <v>0</v>
      </c>
    </row>
    <row r="1700" spans="1:6" x14ac:dyDescent="0.25">
      <c r="A1700" s="5" t="s">
        <v>43</v>
      </c>
      <c r="B1700" s="26">
        <v>43963</v>
      </c>
      <c r="C1700" s="4">
        <v>0</v>
      </c>
      <c r="D1700" s="29">
        <v>11</v>
      </c>
      <c r="F1700" s="79">
        <f t="shared" si="82"/>
        <v>0</v>
      </c>
    </row>
    <row r="1701" spans="1:6" x14ac:dyDescent="0.25">
      <c r="A1701" s="5" t="s">
        <v>44</v>
      </c>
      <c r="B1701" s="26">
        <v>43963</v>
      </c>
      <c r="C1701" s="4">
        <v>0</v>
      </c>
      <c r="D1701" s="29">
        <v>49</v>
      </c>
      <c r="F1701" s="79">
        <f t="shared" si="82"/>
        <v>0</v>
      </c>
    </row>
    <row r="1702" spans="1:6" x14ac:dyDescent="0.25">
      <c r="A1702" s="5" t="s">
        <v>29</v>
      </c>
      <c r="B1702" s="26">
        <v>43963</v>
      </c>
      <c r="C1702" s="4">
        <v>0</v>
      </c>
      <c r="D1702" s="29">
        <v>244</v>
      </c>
      <c r="F1702" s="79">
        <f>E1702+F1678</f>
        <v>3</v>
      </c>
    </row>
    <row r="1703" spans="1:6" x14ac:dyDescent="0.25">
      <c r="A1703" s="5" t="s">
        <v>45</v>
      </c>
      <c r="B1703" s="26">
        <v>43963</v>
      </c>
      <c r="C1703" s="4">
        <v>0</v>
      </c>
      <c r="D1703" s="29">
        <v>16</v>
      </c>
      <c r="F1703" s="79">
        <f>E1703+F1679</f>
        <v>0</v>
      </c>
    </row>
    <row r="1704" spans="1:6" x14ac:dyDescent="0.25">
      <c r="A1704" s="5" t="s">
        <v>46</v>
      </c>
      <c r="B1704" s="26">
        <v>43963</v>
      </c>
      <c r="C1704" s="4">
        <v>0</v>
      </c>
      <c r="D1704" s="29">
        <v>148</v>
      </c>
      <c r="F1704" s="79">
        <f t="shared" si="82"/>
        <v>0</v>
      </c>
    </row>
    <row r="1705" spans="1:6" x14ac:dyDescent="0.25">
      <c r="A1705" s="5" t="s">
        <v>47</v>
      </c>
      <c r="B1705" s="26">
        <v>43963</v>
      </c>
      <c r="C1705" s="4">
        <v>0</v>
      </c>
      <c r="D1705" s="29">
        <v>42</v>
      </c>
      <c r="F1705" s="79">
        <f>E1705+F1681</f>
        <v>3</v>
      </c>
    </row>
    <row r="1706" spans="1:6" x14ac:dyDescent="0.25">
      <c r="A1706" s="61" t="s">
        <v>22</v>
      </c>
      <c r="B1706" s="26">
        <v>43964</v>
      </c>
      <c r="C1706" s="4">
        <v>96</v>
      </c>
      <c r="D1706" s="29">
        <v>2332</v>
      </c>
      <c r="E1706" s="4">
        <v>4</v>
      </c>
      <c r="F1706" s="79">
        <f>E1706+F1682</f>
        <v>135</v>
      </c>
    </row>
    <row r="1707" spans="1:6" x14ac:dyDescent="0.25">
      <c r="A1707" s="5" t="s">
        <v>35</v>
      </c>
      <c r="B1707" s="26">
        <v>43964</v>
      </c>
      <c r="C1707" s="4">
        <v>0</v>
      </c>
      <c r="D1707" s="29">
        <v>0</v>
      </c>
      <c r="F1707" s="79">
        <f t="shared" ref="F1707:F1713" si="83">E1707+F1683</f>
        <v>0</v>
      </c>
    </row>
    <row r="1708" spans="1:6" x14ac:dyDescent="0.25">
      <c r="A1708" s="5" t="s">
        <v>21</v>
      </c>
      <c r="B1708" s="26">
        <v>43964</v>
      </c>
      <c r="C1708" s="4">
        <v>18</v>
      </c>
      <c r="D1708" s="29">
        <v>504</v>
      </c>
      <c r="E1708" s="4">
        <v>1</v>
      </c>
      <c r="F1708" s="79">
        <f t="shared" si="83"/>
        <v>22</v>
      </c>
    </row>
    <row r="1709" spans="1:6" x14ac:dyDescent="0.25">
      <c r="A1709" s="5" t="s">
        <v>36</v>
      </c>
      <c r="B1709" s="26">
        <v>43964</v>
      </c>
      <c r="C1709" s="4">
        <v>0</v>
      </c>
      <c r="D1709" s="29">
        <v>4</v>
      </c>
      <c r="F1709" s="79">
        <f t="shared" si="83"/>
        <v>1</v>
      </c>
    </row>
    <row r="1710" spans="1:6" x14ac:dyDescent="0.25">
      <c r="A1710" s="5" t="s">
        <v>20</v>
      </c>
      <c r="B1710" s="26">
        <v>43964</v>
      </c>
      <c r="C1710" s="4">
        <v>179</v>
      </c>
      <c r="D1710" s="29">
        <v>2465</v>
      </c>
      <c r="E1710" s="4">
        <v>5</v>
      </c>
      <c r="F1710" s="79">
        <f t="shared" si="83"/>
        <v>106</v>
      </c>
    </row>
    <row r="1711" spans="1:6" x14ac:dyDescent="0.25">
      <c r="A1711" s="5" t="s">
        <v>27</v>
      </c>
      <c r="B1711" s="26">
        <v>43964</v>
      </c>
      <c r="C1711" s="4">
        <v>11</v>
      </c>
      <c r="D1711" s="29">
        <v>361</v>
      </c>
      <c r="F1711" s="79">
        <f t="shared" si="83"/>
        <v>20</v>
      </c>
    </row>
    <row r="1712" spans="1:6" x14ac:dyDescent="0.25">
      <c r="A1712" s="5" t="s">
        <v>37</v>
      </c>
      <c r="B1712" s="26">
        <v>43964</v>
      </c>
      <c r="C1712" s="4">
        <v>5</v>
      </c>
      <c r="D1712" s="29">
        <v>76</v>
      </c>
      <c r="F1712" s="79">
        <f t="shared" si="83"/>
        <v>0</v>
      </c>
    </row>
    <row r="1713" spans="1:6" x14ac:dyDescent="0.25">
      <c r="A1713" s="5" t="s">
        <v>38</v>
      </c>
      <c r="B1713" s="26">
        <v>43964</v>
      </c>
      <c r="C1713" s="4">
        <v>1</v>
      </c>
      <c r="D1713" s="29">
        <v>29</v>
      </c>
      <c r="F1713" s="79">
        <f t="shared" si="83"/>
        <v>0</v>
      </c>
    </row>
    <row r="1714" spans="1:6" x14ac:dyDescent="0.25">
      <c r="A1714" s="5" t="s">
        <v>48</v>
      </c>
      <c r="B1714" s="26">
        <v>43964</v>
      </c>
      <c r="C1714" s="4">
        <v>0</v>
      </c>
      <c r="D1714" s="29">
        <v>0</v>
      </c>
      <c r="F1714" s="79">
        <f t="shared" ref="F1714:F1728" si="84">E1714+F1689</f>
        <v>0</v>
      </c>
    </row>
    <row r="1715" spans="1:6" x14ac:dyDescent="0.25">
      <c r="A1715" s="5" t="s">
        <v>39</v>
      </c>
      <c r="B1715" s="26">
        <v>43964</v>
      </c>
      <c r="C1715" s="4">
        <v>0</v>
      </c>
      <c r="D1715" s="29">
        <v>5</v>
      </c>
      <c r="F1715" s="79">
        <f t="shared" si="84"/>
        <v>0</v>
      </c>
    </row>
    <row r="1716" spans="1:6" x14ac:dyDescent="0.25">
      <c r="A1716" s="5" t="s">
        <v>40</v>
      </c>
      <c r="B1716" s="26">
        <v>43964</v>
      </c>
      <c r="C1716" s="4">
        <v>0</v>
      </c>
      <c r="D1716" s="29">
        <v>5</v>
      </c>
      <c r="F1716" s="79">
        <f t="shared" si="84"/>
        <v>0</v>
      </c>
    </row>
    <row r="1717" spans="1:6" x14ac:dyDescent="0.25">
      <c r="A1717" s="5" t="s">
        <v>28</v>
      </c>
      <c r="B1717" s="26">
        <v>43964</v>
      </c>
      <c r="C1717" s="4">
        <v>0</v>
      </c>
      <c r="D1717" s="29">
        <v>60</v>
      </c>
      <c r="F1717" s="79">
        <f t="shared" si="84"/>
        <v>0</v>
      </c>
    </row>
    <row r="1718" spans="1:6" x14ac:dyDescent="0.25">
      <c r="A1718" s="5" t="s">
        <v>24</v>
      </c>
      <c r="B1718" s="26">
        <v>43964</v>
      </c>
      <c r="C1718" s="4">
        <v>1</v>
      </c>
      <c r="D1718" s="29">
        <v>88</v>
      </c>
      <c r="F1718" s="79">
        <f t="shared" si="84"/>
        <v>0</v>
      </c>
    </row>
    <row r="1719" spans="1:6" x14ac:dyDescent="0.25">
      <c r="A1719" s="5" t="s">
        <v>30</v>
      </c>
      <c r="B1719" s="26">
        <v>43964</v>
      </c>
      <c r="C1719" s="4">
        <v>-1</v>
      </c>
      <c r="D1719" s="29">
        <v>25</v>
      </c>
      <c r="F1719" s="79">
        <f t="shared" si="84"/>
        <v>0</v>
      </c>
    </row>
    <row r="1720" spans="1:6" x14ac:dyDescent="0.25">
      <c r="A1720" s="5" t="s">
        <v>26</v>
      </c>
      <c r="B1720" s="26">
        <v>43964</v>
      </c>
      <c r="C1720" s="4">
        <v>2</v>
      </c>
      <c r="D1720" s="29">
        <v>113</v>
      </c>
      <c r="F1720" s="79">
        <f t="shared" si="84"/>
        <v>0</v>
      </c>
    </row>
    <row r="1721" spans="1:6" x14ac:dyDescent="0.25">
      <c r="A1721" s="5" t="s">
        <v>25</v>
      </c>
      <c r="B1721" s="26">
        <v>43964</v>
      </c>
      <c r="C1721" s="4">
        <v>4</v>
      </c>
      <c r="D1721" s="29">
        <v>294</v>
      </c>
      <c r="F1721" s="79">
        <f t="shared" si="84"/>
        <v>1</v>
      </c>
    </row>
    <row r="1722" spans="1:6" x14ac:dyDescent="0.25">
      <c r="A1722" s="5" t="s">
        <v>41</v>
      </c>
      <c r="B1722" s="26">
        <v>43964</v>
      </c>
      <c r="C1722" s="4">
        <v>0</v>
      </c>
      <c r="D1722" s="29">
        <v>5</v>
      </c>
      <c r="F1722" s="79">
        <f t="shared" si="84"/>
        <v>0</v>
      </c>
    </row>
    <row r="1723" spans="1:6" x14ac:dyDescent="0.25">
      <c r="A1723" s="5" t="s">
        <v>42</v>
      </c>
      <c r="B1723" s="26">
        <v>43964</v>
      </c>
      <c r="C1723" s="4">
        <v>0</v>
      </c>
      <c r="D1723" s="29">
        <v>3</v>
      </c>
      <c r="F1723" s="79">
        <f>E1723+F1699</f>
        <v>0</v>
      </c>
    </row>
    <row r="1724" spans="1:6" x14ac:dyDescent="0.25">
      <c r="A1724" s="5" t="s">
        <v>43</v>
      </c>
      <c r="B1724" s="26">
        <v>43964</v>
      </c>
      <c r="C1724" s="4">
        <v>0</v>
      </c>
      <c r="D1724" s="29">
        <v>11</v>
      </c>
      <c r="F1724" s="79">
        <f t="shared" si="84"/>
        <v>0</v>
      </c>
    </row>
    <row r="1725" spans="1:6" x14ac:dyDescent="0.25">
      <c r="A1725" s="5" t="s">
        <v>44</v>
      </c>
      <c r="B1725" s="26">
        <v>43964</v>
      </c>
      <c r="C1725" s="4">
        <v>0</v>
      </c>
      <c r="D1725" s="29">
        <v>49</v>
      </c>
      <c r="F1725" s="79">
        <f t="shared" si="84"/>
        <v>0</v>
      </c>
    </row>
    <row r="1726" spans="1:6" x14ac:dyDescent="0.25">
      <c r="A1726" s="5" t="s">
        <v>29</v>
      </c>
      <c r="B1726" s="26">
        <v>43964</v>
      </c>
      <c r="C1726" s="4">
        <v>0</v>
      </c>
      <c r="D1726" s="29">
        <v>244</v>
      </c>
      <c r="F1726" s="79">
        <f>E1726+F1702</f>
        <v>3</v>
      </c>
    </row>
    <row r="1727" spans="1:6" x14ac:dyDescent="0.25">
      <c r="A1727" s="5" t="s">
        <v>45</v>
      </c>
      <c r="B1727" s="26">
        <v>43964</v>
      </c>
      <c r="C1727" s="4">
        <v>0</v>
      </c>
      <c r="D1727" s="29">
        <v>16</v>
      </c>
      <c r="F1727" s="79">
        <f>E1727+F1703</f>
        <v>0</v>
      </c>
    </row>
    <row r="1728" spans="1:6" x14ac:dyDescent="0.25">
      <c r="A1728" s="5" t="s">
        <v>46</v>
      </c>
      <c r="B1728" s="26">
        <v>43964</v>
      </c>
      <c r="C1728" s="4">
        <v>0</v>
      </c>
      <c r="D1728" s="29">
        <v>148</v>
      </c>
      <c r="F1728" s="79">
        <f t="shared" si="84"/>
        <v>0</v>
      </c>
    </row>
    <row r="1729" spans="1:6" x14ac:dyDescent="0.25">
      <c r="A1729" s="5" t="s">
        <v>47</v>
      </c>
      <c r="B1729" s="26">
        <v>43964</v>
      </c>
      <c r="C1729" s="4">
        <v>0</v>
      </c>
      <c r="D1729" s="29">
        <v>42</v>
      </c>
      <c r="F1729" s="79">
        <f>E1729+F1705</f>
        <v>3</v>
      </c>
    </row>
    <row r="1730" spans="1:6" x14ac:dyDescent="0.25">
      <c r="A1730" s="61" t="s">
        <v>22</v>
      </c>
      <c r="B1730" s="26">
        <v>43965</v>
      </c>
      <c r="C1730" s="4">
        <v>79</v>
      </c>
      <c r="D1730" s="29">
        <v>2411</v>
      </c>
      <c r="E1730" s="4">
        <v>11</v>
      </c>
      <c r="F1730" s="79">
        <f>E1730+F1706</f>
        <v>146</v>
      </c>
    </row>
    <row r="1731" spans="1:6" x14ac:dyDescent="0.25">
      <c r="A1731" s="5" t="s">
        <v>35</v>
      </c>
      <c r="B1731" s="26">
        <v>43965</v>
      </c>
      <c r="C1731" s="4">
        <v>0</v>
      </c>
      <c r="D1731" s="29">
        <v>0</v>
      </c>
      <c r="F1731" s="79">
        <f t="shared" ref="F1731:F1737" si="85">E1731+F1707</f>
        <v>0</v>
      </c>
    </row>
    <row r="1732" spans="1:6" x14ac:dyDescent="0.25">
      <c r="A1732" s="5" t="s">
        <v>21</v>
      </c>
      <c r="B1732" s="26">
        <v>43965</v>
      </c>
      <c r="C1732" s="4">
        <v>9</v>
      </c>
      <c r="D1732" s="29">
        <v>513</v>
      </c>
      <c r="E1732" s="4">
        <v>1</v>
      </c>
      <c r="F1732" s="79">
        <f t="shared" si="85"/>
        <v>23</v>
      </c>
    </row>
    <row r="1733" spans="1:6" x14ac:dyDescent="0.25">
      <c r="A1733" s="5" t="s">
        <v>36</v>
      </c>
      <c r="B1733" s="26">
        <v>43965</v>
      </c>
      <c r="C1733" s="4">
        <v>0</v>
      </c>
      <c r="D1733" s="29">
        <v>4</v>
      </c>
      <c r="F1733" s="79">
        <f t="shared" si="85"/>
        <v>1</v>
      </c>
    </row>
    <row r="1734" spans="1:6" x14ac:dyDescent="0.25">
      <c r="A1734" s="5" t="s">
        <v>20</v>
      </c>
      <c r="B1734" s="26">
        <v>43965</v>
      </c>
      <c r="C1734" s="4">
        <v>153</v>
      </c>
      <c r="D1734" s="29">
        <v>2618</v>
      </c>
      <c r="E1734" s="4">
        <v>10</v>
      </c>
      <c r="F1734" s="79">
        <f t="shared" si="85"/>
        <v>116</v>
      </c>
    </row>
    <row r="1735" spans="1:6" x14ac:dyDescent="0.25">
      <c r="A1735" s="5" t="s">
        <v>27</v>
      </c>
      <c r="B1735" s="26">
        <v>43965</v>
      </c>
      <c r="C1735" s="4">
        <v>5</v>
      </c>
      <c r="D1735" s="29">
        <v>366</v>
      </c>
      <c r="E1735" s="4">
        <v>1</v>
      </c>
      <c r="F1735" s="79">
        <f t="shared" si="85"/>
        <v>21</v>
      </c>
    </row>
    <row r="1736" spans="1:6" x14ac:dyDescent="0.25">
      <c r="A1736" s="5" t="s">
        <v>37</v>
      </c>
      <c r="B1736" s="26">
        <v>43965</v>
      </c>
      <c r="C1736" s="4">
        <v>3</v>
      </c>
      <c r="D1736" s="29">
        <v>79</v>
      </c>
      <c r="F1736" s="79">
        <f t="shared" si="85"/>
        <v>0</v>
      </c>
    </row>
    <row r="1737" spans="1:6" x14ac:dyDescent="0.25">
      <c r="A1737" s="5" t="s">
        <v>38</v>
      </c>
      <c r="B1737" s="26">
        <v>43965</v>
      </c>
      <c r="C1737" s="4">
        <v>0</v>
      </c>
      <c r="D1737" s="29">
        <v>29</v>
      </c>
      <c r="F1737" s="79">
        <f t="shared" si="85"/>
        <v>0</v>
      </c>
    </row>
    <row r="1738" spans="1:6" x14ac:dyDescent="0.25">
      <c r="A1738" s="5" t="s">
        <v>48</v>
      </c>
      <c r="B1738" s="26">
        <v>43965</v>
      </c>
      <c r="C1738" s="4">
        <v>0</v>
      </c>
      <c r="D1738" s="29">
        <v>0</v>
      </c>
      <c r="F1738" s="79">
        <f t="shared" ref="F1738:F1752" si="86">E1738+F1713</f>
        <v>0</v>
      </c>
    </row>
    <row r="1739" spans="1:6" x14ac:dyDescent="0.25">
      <c r="A1739" s="5" t="s">
        <v>39</v>
      </c>
      <c r="B1739" s="26">
        <v>43965</v>
      </c>
      <c r="C1739" s="4">
        <v>0</v>
      </c>
      <c r="D1739" s="29">
        <v>5</v>
      </c>
      <c r="F1739" s="79">
        <f t="shared" si="86"/>
        <v>0</v>
      </c>
    </row>
    <row r="1740" spans="1:6" x14ac:dyDescent="0.25">
      <c r="A1740" s="5" t="s">
        <v>40</v>
      </c>
      <c r="B1740" s="26">
        <v>43965</v>
      </c>
      <c r="C1740" s="4">
        <v>0</v>
      </c>
      <c r="D1740" s="29">
        <v>5</v>
      </c>
      <c r="F1740" s="79">
        <f t="shared" si="86"/>
        <v>0</v>
      </c>
    </row>
    <row r="1741" spans="1:6" x14ac:dyDescent="0.25">
      <c r="A1741" s="5" t="s">
        <v>28</v>
      </c>
      <c r="B1741" s="26">
        <v>43965</v>
      </c>
      <c r="C1741" s="4">
        <v>0</v>
      </c>
      <c r="D1741" s="29">
        <v>60</v>
      </c>
      <c r="F1741" s="79">
        <f t="shared" si="86"/>
        <v>0</v>
      </c>
    </row>
    <row r="1742" spans="1:6" x14ac:dyDescent="0.25">
      <c r="A1742" s="5" t="s">
        <v>24</v>
      </c>
      <c r="B1742" s="26">
        <v>43965</v>
      </c>
      <c r="C1742" s="4">
        <v>0</v>
      </c>
      <c r="D1742" s="29">
        <v>88</v>
      </c>
      <c r="F1742" s="79">
        <f t="shared" si="86"/>
        <v>0</v>
      </c>
    </row>
    <row r="1743" spans="1:6" x14ac:dyDescent="0.25">
      <c r="A1743" s="5" t="s">
        <v>30</v>
      </c>
      <c r="B1743" s="26">
        <v>43965</v>
      </c>
      <c r="C1743" s="4">
        <v>0</v>
      </c>
      <c r="D1743" s="29">
        <v>25</v>
      </c>
      <c r="F1743" s="79">
        <f t="shared" si="86"/>
        <v>0</v>
      </c>
    </row>
    <row r="1744" spans="1:6" x14ac:dyDescent="0.25">
      <c r="A1744" s="5" t="s">
        <v>26</v>
      </c>
      <c r="B1744" s="26">
        <v>43965</v>
      </c>
      <c r="C1744" s="4">
        <v>1</v>
      </c>
      <c r="D1744" s="29">
        <v>114</v>
      </c>
      <c r="F1744" s="79">
        <f t="shared" si="86"/>
        <v>0</v>
      </c>
    </row>
    <row r="1745" spans="1:6" x14ac:dyDescent="0.25">
      <c r="A1745" s="5" t="s">
        <v>25</v>
      </c>
      <c r="B1745" s="26">
        <v>43965</v>
      </c>
      <c r="C1745" s="4">
        <v>4</v>
      </c>
      <c r="D1745" s="29">
        <v>298</v>
      </c>
      <c r="E1745" s="4">
        <v>1</v>
      </c>
      <c r="F1745" s="79">
        <f t="shared" si="86"/>
        <v>1</v>
      </c>
    </row>
    <row r="1746" spans="1:6" x14ac:dyDescent="0.25">
      <c r="A1746" s="5" t="s">
        <v>41</v>
      </c>
      <c r="B1746" s="26">
        <v>43965</v>
      </c>
      <c r="C1746" s="4">
        <v>0</v>
      </c>
      <c r="D1746" s="29">
        <v>5</v>
      </c>
      <c r="F1746" s="79">
        <f t="shared" si="86"/>
        <v>1</v>
      </c>
    </row>
    <row r="1747" spans="1:6" x14ac:dyDescent="0.25">
      <c r="A1747" s="5" t="s">
        <v>42</v>
      </c>
      <c r="B1747" s="26">
        <v>43965</v>
      </c>
      <c r="C1747" s="4">
        <v>0</v>
      </c>
      <c r="D1747" s="29">
        <v>3</v>
      </c>
      <c r="F1747" s="79">
        <f>E1747+F1723</f>
        <v>0</v>
      </c>
    </row>
    <row r="1748" spans="1:6" x14ac:dyDescent="0.25">
      <c r="A1748" s="5" t="s">
        <v>43</v>
      </c>
      <c r="B1748" s="26">
        <v>43965</v>
      </c>
      <c r="C1748" s="4">
        <v>0</v>
      </c>
      <c r="D1748" s="29">
        <v>11</v>
      </c>
      <c r="F1748" s="79">
        <f t="shared" si="86"/>
        <v>0</v>
      </c>
    </row>
    <row r="1749" spans="1:6" x14ac:dyDescent="0.25">
      <c r="A1749" s="5" t="s">
        <v>44</v>
      </c>
      <c r="B1749" s="26">
        <v>43965</v>
      </c>
      <c r="C1749" s="4">
        <v>0</v>
      </c>
      <c r="D1749" s="29">
        <v>49</v>
      </c>
      <c r="F1749" s="79">
        <f t="shared" si="86"/>
        <v>0</v>
      </c>
    </row>
    <row r="1750" spans="1:6" x14ac:dyDescent="0.25">
      <c r="A1750" s="5" t="s">
        <v>29</v>
      </c>
      <c r="B1750" s="26">
        <v>43965</v>
      </c>
      <c r="C1750" s="4">
        <v>0</v>
      </c>
      <c r="D1750" s="29">
        <v>244</v>
      </c>
      <c r="F1750" s="79">
        <f>E1750+F1726</f>
        <v>3</v>
      </c>
    </row>
    <row r="1751" spans="1:6" x14ac:dyDescent="0.25">
      <c r="A1751" s="5" t="s">
        <v>45</v>
      </c>
      <c r="B1751" s="26">
        <v>43965</v>
      </c>
      <c r="C1751" s="4">
        <v>0</v>
      </c>
      <c r="D1751" s="29">
        <v>16</v>
      </c>
      <c r="F1751" s="79">
        <f>E1751+F1727</f>
        <v>0</v>
      </c>
    </row>
    <row r="1752" spans="1:6" x14ac:dyDescent="0.25">
      <c r="A1752" s="5" t="s">
        <v>46</v>
      </c>
      <c r="B1752" s="26">
        <v>43965</v>
      </c>
      <c r="C1752" s="4">
        <v>0</v>
      </c>
      <c r="D1752" s="29">
        <v>148</v>
      </c>
      <c r="F1752" s="79">
        <f t="shared" si="86"/>
        <v>0</v>
      </c>
    </row>
    <row r="1753" spans="1:6" x14ac:dyDescent="0.25">
      <c r="A1753" s="5" t="s">
        <v>47</v>
      </c>
      <c r="B1753" s="26">
        <v>43965</v>
      </c>
      <c r="C1753" s="4">
        <v>0</v>
      </c>
      <c r="D1753" s="29">
        <v>42</v>
      </c>
      <c r="F1753" s="79">
        <f>E1753+F1729</f>
        <v>3</v>
      </c>
    </row>
    <row r="1754" spans="1:6" x14ac:dyDescent="0.25">
      <c r="A1754" s="61" t="s">
        <v>22</v>
      </c>
      <c r="B1754" s="26">
        <v>43966</v>
      </c>
      <c r="C1754" s="4">
        <v>86</v>
      </c>
      <c r="D1754" s="29">
        <v>2497</v>
      </c>
      <c r="E1754" s="4">
        <v>2</v>
      </c>
      <c r="F1754" s="79">
        <f>E1754+F1730</f>
        <v>148</v>
      </c>
    </row>
    <row r="1755" spans="1:6" x14ac:dyDescent="0.25">
      <c r="A1755" s="5" t="s">
        <v>35</v>
      </c>
      <c r="B1755" s="26">
        <v>43966</v>
      </c>
      <c r="C1755" s="4">
        <v>0</v>
      </c>
      <c r="D1755" s="29">
        <v>0</v>
      </c>
      <c r="F1755" s="79">
        <f t="shared" ref="F1755:F1761" si="87">E1755+F1731</f>
        <v>0</v>
      </c>
    </row>
    <row r="1756" spans="1:6" x14ac:dyDescent="0.25">
      <c r="A1756" s="5" t="s">
        <v>21</v>
      </c>
      <c r="B1756" s="26">
        <v>43966</v>
      </c>
      <c r="C1756" s="4">
        <v>25</v>
      </c>
      <c r="D1756" s="29">
        <v>538</v>
      </c>
      <c r="E1756" s="4">
        <v>1</v>
      </c>
      <c r="F1756" s="79">
        <f t="shared" si="87"/>
        <v>24</v>
      </c>
    </row>
    <row r="1757" spans="1:6" x14ac:dyDescent="0.25">
      <c r="A1757" s="5" t="s">
        <v>36</v>
      </c>
      <c r="B1757" s="26">
        <v>43966</v>
      </c>
      <c r="C1757" s="4">
        <v>0</v>
      </c>
      <c r="D1757" s="29">
        <v>4</v>
      </c>
      <c r="F1757" s="79">
        <f t="shared" si="87"/>
        <v>1</v>
      </c>
    </row>
    <row r="1758" spans="1:6" x14ac:dyDescent="0.25">
      <c r="A1758" s="5" t="s">
        <v>20</v>
      </c>
      <c r="B1758" s="26">
        <v>43966</v>
      </c>
      <c r="C1758" s="4">
        <v>214</v>
      </c>
      <c r="D1758" s="29">
        <v>2832</v>
      </c>
      <c r="F1758" s="79">
        <f t="shared" si="87"/>
        <v>116</v>
      </c>
    </row>
    <row r="1759" spans="1:6" x14ac:dyDescent="0.25">
      <c r="A1759" s="5" t="s">
        <v>27</v>
      </c>
      <c r="B1759" s="26">
        <v>43966</v>
      </c>
      <c r="C1759" s="4">
        <v>3</v>
      </c>
      <c r="D1759" s="29">
        <v>369</v>
      </c>
      <c r="F1759" s="79">
        <f t="shared" si="87"/>
        <v>21</v>
      </c>
    </row>
    <row r="1760" spans="1:6" x14ac:dyDescent="0.25">
      <c r="A1760" s="5" t="s">
        <v>37</v>
      </c>
      <c r="B1760" s="26">
        <v>43966</v>
      </c>
      <c r="C1760" s="4">
        <v>0</v>
      </c>
      <c r="D1760" s="29">
        <v>79</v>
      </c>
      <c r="F1760" s="79">
        <f t="shared" si="87"/>
        <v>0</v>
      </c>
    </row>
    <row r="1761" spans="1:6" x14ac:dyDescent="0.25">
      <c r="A1761" s="5" t="s">
        <v>38</v>
      </c>
      <c r="B1761" s="26">
        <v>43966</v>
      </c>
      <c r="C1761" s="4">
        <v>0</v>
      </c>
      <c r="D1761" s="29">
        <v>29</v>
      </c>
      <c r="F1761" s="79">
        <f t="shared" si="87"/>
        <v>0</v>
      </c>
    </row>
    <row r="1762" spans="1:6" x14ac:dyDescent="0.25">
      <c r="A1762" s="5" t="s">
        <v>48</v>
      </c>
      <c r="B1762" s="26">
        <v>43966</v>
      </c>
      <c r="C1762" s="4">
        <v>0</v>
      </c>
      <c r="D1762" s="29">
        <v>0</v>
      </c>
      <c r="F1762" s="79">
        <f t="shared" ref="F1762:F1776" si="88">E1762+F1737</f>
        <v>0</v>
      </c>
    </row>
    <row r="1763" spans="1:6" x14ac:dyDescent="0.25">
      <c r="A1763" s="5" t="s">
        <v>39</v>
      </c>
      <c r="B1763" s="26">
        <v>43966</v>
      </c>
      <c r="C1763" s="4">
        <v>0</v>
      </c>
      <c r="D1763" s="29">
        <v>5</v>
      </c>
      <c r="F1763" s="79">
        <f t="shared" si="88"/>
        <v>0</v>
      </c>
    </row>
    <row r="1764" spans="1:6" x14ac:dyDescent="0.25">
      <c r="A1764" s="5" t="s">
        <v>40</v>
      </c>
      <c r="B1764" s="26">
        <v>43966</v>
      </c>
      <c r="C1764" s="4">
        <v>0</v>
      </c>
      <c r="D1764" s="29">
        <v>5</v>
      </c>
      <c r="F1764" s="79">
        <f t="shared" si="88"/>
        <v>0</v>
      </c>
    </row>
    <row r="1765" spans="1:6" x14ac:dyDescent="0.25">
      <c r="A1765" s="5" t="s">
        <v>28</v>
      </c>
      <c r="B1765" s="26">
        <v>43966</v>
      </c>
      <c r="C1765" s="4">
        <v>0</v>
      </c>
      <c r="D1765" s="29">
        <v>60</v>
      </c>
      <c r="F1765" s="79">
        <f t="shared" si="88"/>
        <v>0</v>
      </c>
    </row>
    <row r="1766" spans="1:6" x14ac:dyDescent="0.25">
      <c r="A1766" s="5" t="s">
        <v>24</v>
      </c>
      <c r="B1766" s="26">
        <v>43966</v>
      </c>
      <c r="C1766" s="4">
        <v>-1</v>
      </c>
      <c r="D1766" s="29">
        <v>87</v>
      </c>
      <c r="F1766" s="79">
        <f t="shared" si="88"/>
        <v>0</v>
      </c>
    </row>
    <row r="1767" spans="1:6" x14ac:dyDescent="0.25">
      <c r="A1767" s="5" t="s">
        <v>30</v>
      </c>
      <c r="B1767" s="26">
        <v>43966</v>
      </c>
      <c r="C1767" s="4">
        <v>0</v>
      </c>
      <c r="D1767" s="29">
        <v>25</v>
      </c>
      <c r="F1767" s="79">
        <f t="shared" si="88"/>
        <v>0</v>
      </c>
    </row>
    <row r="1768" spans="1:6" x14ac:dyDescent="0.25">
      <c r="A1768" s="5" t="s">
        <v>26</v>
      </c>
      <c r="B1768" s="26">
        <v>43966</v>
      </c>
      <c r="C1768" s="4">
        <v>0</v>
      </c>
      <c r="D1768" s="29">
        <v>114</v>
      </c>
      <c r="F1768" s="79">
        <f t="shared" si="88"/>
        <v>0</v>
      </c>
    </row>
    <row r="1769" spans="1:6" x14ac:dyDescent="0.25">
      <c r="A1769" s="5" t="s">
        <v>25</v>
      </c>
      <c r="B1769" s="26">
        <v>43966</v>
      </c>
      <c r="C1769" s="4">
        <v>17</v>
      </c>
      <c r="D1769" s="29">
        <v>315</v>
      </c>
      <c r="F1769" s="79">
        <f t="shared" si="88"/>
        <v>0</v>
      </c>
    </row>
    <row r="1770" spans="1:6" x14ac:dyDescent="0.25">
      <c r="A1770" s="5" t="s">
        <v>41</v>
      </c>
      <c r="B1770" s="26">
        <v>43966</v>
      </c>
      <c r="C1770" s="4">
        <v>0</v>
      </c>
      <c r="D1770" s="29">
        <v>5</v>
      </c>
      <c r="F1770" s="79">
        <f t="shared" si="88"/>
        <v>1</v>
      </c>
    </row>
    <row r="1771" spans="1:6" x14ac:dyDescent="0.25">
      <c r="A1771" s="5" t="s">
        <v>42</v>
      </c>
      <c r="B1771" s="26">
        <v>43966</v>
      </c>
      <c r="C1771" s="4">
        <v>0</v>
      </c>
      <c r="D1771" s="29">
        <v>3</v>
      </c>
      <c r="F1771" s="79">
        <f>E1771+F1747</f>
        <v>0</v>
      </c>
    </row>
    <row r="1772" spans="1:6" x14ac:dyDescent="0.25">
      <c r="A1772" s="5" t="s">
        <v>43</v>
      </c>
      <c r="B1772" s="26">
        <v>43966</v>
      </c>
      <c r="C1772" s="4">
        <v>0</v>
      </c>
      <c r="D1772" s="29">
        <v>11</v>
      </c>
      <c r="F1772" s="79">
        <f t="shared" si="88"/>
        <v>0</v>
      </c>
    </row>
    <row r="1773" spans="1:6" x14ac:dyDescent="0.25">
      <c r="A1773" s="5" t="s">
        <v>44</v>
      </c>
      <c r="B1773" s="26">
        <v>43966</v>
      </c>
      <c r="C1773" s="4">
        <v>0</v>
      </c>
      <c r="D1773" s="29">
        <v>49</v>
      </c>
      <c r="F1773" s="79">
        <f t="shared" si="88"/>
        <v>0</v>
      </c>
    </row>
    <row r="1774" spans="1:6" x14ac:dyDescent="0.25">
      <c r="A1774" s="5" t="s">
        <v>29</v>
      </c>
      <c r="B1774" s="26">
        <v>43966</v>
      </c>
      <c r="C1774" s="4">
        <v>0</v>
      </c>
      <c r="D1774" s="29">
        <v>244</v>
      </c>
      <c r="F1774" s="79">
        <f>E1774+F1750</f>
        <v>3</v>
      </c>
    </row>
    <row r="1775" spans="1:6" x14ac:dyDescent="0.25">
      <c r="A1775" s="5" t="s">
        <v>45</v>
      </c>
      <c r="B1775" s="26">
        <v>43966</v>
      </c>
      <c r="C1775" s="4">
        <v>0</v>
      </c>
      <c r="D1775" s="29">
        <v>16</v>
      </c>
      <c r="F1775" s="79">
        <f>E1775+F1751</f>
        <v>0</v>
      </c>
    </row>
    <row r="1776" spans="1:6" x14ac:dyDescent="0.25">
      <c r="A1776" s="5" t="s">
        <v>46</v>
      </c>
      <c r="B1776" s="26">
        <v>43966</v>
      </c>
      <c r="C1776" s="4">
        <v>0</v>
      </c>
      <c r="D1776" s="29">
        <v>148</v>
      </c>
      <c r="F1776" s="79">
        <f t="shared" si="88"/>
        <v>0</v>
      </c>
    </row>
    <row r="1777" spans="1:6" x14ac:dyDescent="0.25">
      <c r="A1777" s="5" t="s">
        <v>47</v>
      </c>
      <c r="B1777" s="26">
        <v>43966</v>
      </c>
      <c r="C1777" s="4">
        <v>0</v>
      </c>
      <c r="D1777" s="29">
        <v>42</v>
      </c>
      <c r="F1777" s="79">
        <f>E1777+F1753</f>
        <v>3</v>
      </c>
    </row>
    <row r="1778" spans="1:6" x14ac:dyDescent="0.25">
      <c r="A1778" s="61" t="s">
        <v>22</v>
      </c>
      <c r="B1778" s="26">
        <v>43967</v>
      </c>
      <c r="C1778" s="4">
        <v>97</v>
      </c>
      <c r="D1778" s="29">
        <v>2594</v>
      </c>
      <c r="E1778" s="4">
        <v>2</v>
      </c>
      <c r="F1778" s="79">
        <f>E1778+F1754</f>
        <v>150</v>
      </c>
    </row>
    <row r="1779" spans="1:6" x14ac:dyDescent="0.25">
      <c r="A1779" s="5" t="s">
        <v>35</v>
      </c>
      <c r="B1779" s="26">
        <v>43967</v>
      </c>
      <c r="C1779" s="4">
        <v>0</v>
      </c>
      <c r="D1779" s="29">
        <v>0</v>
      </c>
      <c r="F1779" s="79">
        <f t="shared" ref="F1779:F1785" si="89">E1779+F1755</f>
        <v>0</v>
      </c>
    </row>
    <row r="1780" spans="1:6" x14ac:dyDescent="0.25">
      <c r="A1780" s="5" t="s">
        <v>21</v>
      </c>
      <c r="B1780" s="26">
        <v>43967</v>
      </c>
      <c r="C1780" s="4">
        <v>21</v>
      </c>
      <c r="D1780" s="29">
        <v>559</v>
      </c>
      <c r="E1780" s="4">
        <v>1</v>
      </c>
      <c r="F1780" s="79">
        <f t="shared" si="89"/>
        <v>25</v>
      </c>
    </row>
    <row r="1781" spans="1:6" x14ac:dyDescent="0.25">
      <c r="A1781" s="5" t="s">
        <v>36</v>
      </c>
      <c r="B1781" s="26">
        <v>43967</v>
      </c>
      <c r="C1781" s="4">
        <v>0</v>
      </c>
      <c r="D1781" s="29">
        <v>4</v>
      </c>
      <c r="F1781" s="79">
        <f t="shared" si="89"/>
        <v>1</v>
      </c>
    </row>
    <row r="1782" spans="1:6" x14ac:dyDescent="0.25">
      <c r="A1782" s="5" t="s">
        <v>20</v>
      </c>
      <c r="B1782" s="26">
        <v>43967</v>
      </c>
      <c r="C1782" s="4">
        <v>193</v>
      </c>
      <c r="D1782" s="29">
        <v>3025</v>
      </c>
      <c r="E1782" s="4">
        <v>4</v>
      </c>
      <c r="F1782" s="79">
        <f t="shared" si="89"/>
        <v>120</v>
      </c>
    </row>
    <row r="1783" spans="1:6" x14ac:dyDescent="0.25">
      <c r="A1783" s="5" t="s">
        <v>27</v>
      </c>
      <c r="B1783" s="26">
        <v>43967</v>
      </c>
      <c r="C1783" s="4">
        <v>9</v>
      </c>
      <c r="D1783" s="29">
        <v>378</v>
      </c>
      <c r="F1783" s="79">
        <f t="shared" si="89"/>
        <v>21</v>
      </c>
    </row>
    <row r="1784" spans="1:6" x14ac:dyDescent="0.25">
      <c r="A1784" s="5" t="s">
        <v>37</v>
      </c>
      <c r="B1784" s="26">
        <v>43967</v>
      </c>
      <c r="C1784" s="4">
        <v>0</v>
      </c>
      <c r="D1784" s="29">
        <v>79</v>
      </c>
      <c r="F1784" s="79">
        <f t="shared" si="89"/>
        <v>0</v>
      </c>
    </row>
    <row r="1785" spans="1:6" x14ac:dyDescent="0.25">
      <c r="A1785" s="5" t="s">
        <v>38</v>
      </c>
      <c r="B1785" s="26">
        <v>43967</v>
      </c>
      <c r="C1785" s="4">
        <v>0</v>
      </c>
      <c r="D1785" s="29">
        <v>29</v>
      </c>
      <c r="F1785" s="79">
        <f t="shared" si="89"/>
        <v>0</v>
      </c>
    </row>
    <row r="1786" spans="1:6" x14ac:dyDescent="0.25">
      <c r="A1786" s="5" t="s">
        <v>48</v>
      </c>
      <c r="B1786" s="26">
        <v>43967</v>
      </c>
      <c r="C1786" s="4">
        <v>0</v>
      </c>
      <c r="D1786" s="29">
        <v>0</v>
      </c>
      <c r="F1786" s="79">
        <f t="shared" ref="F1786:F1800" si="90">E1786+F1761</f>
        <v>0</v>
      </c>
    </row>
    <row r="1787" spans="1:6" x14ac:dyDescent="0.25">
      <c r="A1787" s="5" t="s">
        <v>39</v>
      </c>
      <c r="B1787" s="26">
        <v>43967</v>
      </c>
      <c r="C1787" s="4">
        <v>0</v>
      </c>
      <c r="D1787" s="29">
        <v>5</v>
      </c>
      <c r="F1787" s="79">
        <f t="shared" si="90"/>
        <v>0</v>
      </c>
    </row>
    <row r="1788" spans="1:6" x14ac:dyDescent="0.25">
      <c r="A1788" s="5" t="s">
        <v>40</v>
      </c>
      <c r="B1788" s="26">
        <v>43967</v>
      </c>
      <c r="C1788" s="4">
        <v>0</v>
      </c>
      <c r="D1788" s="29">
        <v>5</v>
      </c>
      <c r="F1788" s="79">
        <f t="shared" si="90"/>
        <v>0</v>
      </c>
    </row>
    <row r="1789" spans="1:6" x14ac:dyDescent="0.25">
      <c r="A1789" s="5" t="s">
        <v>28</v>
      </c>
      <c r="B1789" s="26">
        <v>43967</v>
      </c>
      <c r="C1789" s="4">
        <v>0</v>
      </c>
      <c r="D1789" s="29">
        <v>60</v>
      </c>
      <c r="F1789" s="79">
        <f t="shared" si="90"/>
        <v>0</v>
      </c>
    </row>
    <row r="1790" spans="1:6" x14ac:dyDescent="0.25">
      <c r="A1790" s="5" t="s">
        <v>24</v>
      </c>
      <c r="B1790" s="26">
        <v>43967</v>
      </c>
      <c r="C1790" s="4">
        <v>0</v>
      </c>
      <c r="D1790" s="29">
        <v>87</v>
      </c>
      <c r="F1790" s="79">
        <f t="shared" si="90"/>
        <v>0</v>
      </c>
    </row>
    <row r="1791" spans="1:6" x14ac:dyDescent="0.25">
      <c r="A1791" s="5" t="s">
        <v>30</v>
      </c>
      <c r="B1791" s="26">
        <v>43967</v>
      </c>
      <c r="C1791" s="4">
        <v>0</v>
      </c>
      <c r="D1791" s="29">
        <v>25</v>
      </c>
      <c r="F1791" s="79">
        <f t="shared" si="90"/>
        <v>0</v>
      </c>
    </row>
    <row r="1792" spans="1:6" x14ac:dyDescent="0.25">
      <c r="A1792" s="5" t="s">
        <v>26</v>
      </c>
      <c r="B1792" s="26">
        <v>43967</v>
      </c>
      <c r="C1792" s="4">
        <v>0</v>
      </c>
      <c r="D1792" s="29">
        <v>114</v>
      </c>
      <c r="F1792" s="79">
        <f t="shared" si="90"/>
        <v>0</v>
      </c>
    </row>
    <row r="1793" spans="1:6" x14ac:dyDescent="0.25">
      <c r="A1793" s="5" t="s">
        <v>25</v>
      </c>
      <c r="B1793" s="26">
        <v>43967</v>
      </c>
      <c r="C1793" s="4">
        <v>6</v>
      </c>
      <c r="D1793" s="29">
        <v>321</v>
      </c>
      <c r="F1793" s="79">
        <f t="shared" si="90"/>
        <v>0</v>
      </c>
    </row>
    <row r="1794" spans="1:6" x14ac:dyDescent="0.25">
      <c r="A1794" s="5" t="s">
        <v>41</v>
      </c>
      <c r="B1794" s="26">
        <v>43967</v>
      </c>
      <c r="C1794" s="4">
        <v>0</v>
      </c>
      <c r="D1794" s="29">
        <v>5</v>
      </c>
      <c r="F1794" s="79">
        <f t="shared" si="90"/>
        <v>0</v>
      </c>
    </row>
    <row r="1795" spans="1:6" x14ac:dyDescent="0.25">
      <c r="A1795" s="5" t="s">
        <v>42</v>
      </c>
      <c r="B1795" s="26">
        <v>43967</v>
      </c>
      <c r="C1795" s="4">
        <v>0</v>
      </c>
      <c r="D1795" s="29">
        <v>3</v>
      </c>
      <c r="F1795" s="79">
        <f>E1795+F1771</f>
        <v>0</v>
      </c>
    </row>
    <row r="1796" spans="1:6" x14ac:dyDescent="0.25">
      <c r="A1796" s="5" t="s">
        <v>43</v>
      </c>
      <c r="B1796" s="26">
        <v>43967</v>
      </c>
      <c r="C1796" s="4">
        <v>0</v>
      </c>
      <c r="D1796" s="29">
        <v>11</v>
      </c>
      <c r="F1796" s="79">
        <f t="shared" si="90"/>
        <v>0</v>
      </c>
    </row>
    <row r="1797" spans="1:6" x14ac:dyDescent="0.25">
      <c r="A1797" s="5" t="s">
        <v>44</v>
      </c>
      <c r="B1797" s="26">
        <v>43967</v>
      </c>
      <c r="C1797" s="4">
        <v>0</v>
      </c>
      <c r="D1797" s="29">
        <v>49</v>
      </c>
      <c r="F1797" s="79">
        <f t="shared" si="90"/>
        <v>0</v>
      </c>
    </row>
    <row r="1798" spans="1:6" x14ac:dyDescent="0.25">
      <c r="A1798" s="5" t="s">
        <v>29</v>
      </c>
      <c r="B1798" s="26">
        <v>43967</v>
      </c>
      <c r="C1798" s="4">
        <v>1</v>
      </c>
      <c r="D1798" s="29">
        <v>245</v>
      </c>
      <c r="F1798" s="79">
        <f>E1798+F1774</f>
        <v>3</v>
      </c>
    </row>
    <row r="1799" spans="1:6" x14ac:dyDescent="0.25">
      <c r="A1799" s="5" t="s">
        <v>45</v>
      </c>
      <c r="B1799" s="26">
        <v>43967</v>
      </c>
      <c r="C1799" s="4">
        <v>0</v>
      </c>
      <c r="D1799" s="29">
        <v>16</v>
      </c>
      <c r="F1799" s="79">
        <f>E1799+F1775</f>
        <v>0</v>
      </c>
    </row>
    <row r="1800" spans="1:6" x14ac:dyDescent="0.25">
      <c r="A1800" s="5" t="s">
        <v>46</v>
      </c>
      <c r="B1800" s="26">
        <v>43967</v>
      </c>
      <c r="C1800" s="4">
        <v>0</v>
      </c>
      <c r="D1800" s="29">
        <v>148</v>
      </c>
      <c r="F1800" s="79">
        <f t="shared" si="90"/>
        <v>0</v>
      </c>
    </row>
    <row r="1801" spans="1:6" x14ac:dyDescent="0.25">
      <c r="A1801" s="5" t="s">
        <v>47</v>
      </c>
      <c r="B1801" s="26">
        <v>43967</v>
      </c>
      <c r="C1801" s="4">
        <v>0</v>
      </c>
      <c r="D1801" s="29">
        <v>42</v>
      </c>
      <c r="F1801" s="79">
        <f>E1801+F1777</f>
        <v>3</v>
      </c>
    </row>
    <row r="1802" spans="1:6" x14ac:dyDescent="0.25">
      <c r="A1802" s="61" t="s">
        <v>22</v>
      </c>
      <c r="B1802" s="26">
        <v>43968</v>
      </c>
      <c r="C1802" s="4">
        <v>74</v>
      </c>
      <c r="D1802" s="29">
        <v>2668</v>
      </c>
      <c r="E1802" s="4">
        <v>3</v>
      </c>
      <c r="F1802" s="79">
        <f>E1802+F1778</f>
        <v>153</v>
      </c>
    </row>
    <row r="1803" spans="1:6" x14ac:dyDescent="0.25">
      <c r="A1803" s="5" t="s">
        <v>35</v>
      </c>
      <c r="B1803" s="26">
        <v>43968</v>
      </c>
      <c r="C1803" s="4">
        <v>0</v>
      </c>
      <c r="D1803" s="29">
        <v>0</v>
      </c>
      <c r="F1803" s="79">
        <f t="shared" ref="F1803:F1809" si="91">E1803+F1779</f>
        <v>0</v>
      </c>
    </row>
    <row r="1804" spans="1:6" x14ac:dyDescent="0.25">
      <c r="A1804" s="5" t="s">
        <v>21</v>
      </c>
      <c r="B1804" s="26">
        <v>43968</v>
      </c>
      <c r="C1804" s="4">
        <v>19</v>
      </c>
      <c r="D1804" s="29">
        <v>578</v>
      </c>
      <c r="E1804" s="4">
        <v>2</v>
      </c>
      <c r="F1804" s="79">
        <f t="shared" si="91"/>
        <v>27</v>
      </c>
    </row>
    <row r="1805" spans="1:6" x14ac:dyDescent="0.25">
      <c r="A1805" s="5" t="s">
        <v>36</v>
      </c>
      <c r="B1805" s="26">
        <v>43968</v>
      </c>
      <c r="C1805" s="4">
        <v>0</v>
      </c>
      <c r="D1805" s="29">
        <v>4</v>
      </c>
      <c r="F1805" s="79">
        <f t="shared" si="91"/>
        <v>1</v>
      </c>
    </row>
    <row r="1806" spans="1:6" x14ac:dyDescent="0.25">
      <c r="A1806" s="5" t="s">
        <v>20</v>
      </c>
      <c r="B1806" s="26">
        <v>43968</v>
      </c>
      <c r="C1806" s="4">
        <v>147</v>
      </c>
      <c r="D1806" s="29">
        <v>3172</v>
      </c>
      <c r="E1806" s="4">
        <v>2</v>
      </c>
      <c r="F1806" s="79">
        <f t="shared" si="91"/>
        <v>122</v>
      </c>
    </row>
    <row r="1807" spans="1:6" x14ac:dyDescent="0.25">
      <c r="A1807" s="5" t="s">
        <v>27</v>
      </c>
      <c r="B1807" s="26">
        <v>43968</v>
      </c>
      <c r="C1807" s="4">
        <v>20</v>
      </c>
      <c r="D1807" s="29">
        <v>398</v>
      </c>
      <c r="E1807" s="4">
        <v>2</v>
      </c>
      <c r="F1807" s="79">
        <f t="shared" si="91"/>
        <v>23</v>
      </c>
    </row>
    <row r="1808" spans="1:6" x14ac:dyDescent="0.25">
      <c r="A1808" s="5" t="s">
        <v>37</v>
      </c>
      <c r="B1808" s="26">
        <v>43968</v>
      </c>
      <c r="C1808" s="4">
        <v>0</v>
      </c>
      <c r="D1808" s="29">
        <v>79</v>
      </c>
      <c r="F1808" s="79">
        <f t="shared" si="91"/>
        <v>0</v>
      </c>
    </row>
    <row r="1809" spans="1:6" x14ac:dyDescent="0.25">
      <c r="A1809" s="5" t="s">
        <v>38</v>
      </c>
      <c r="B1809" s="26">
        <v>43968</v>
      </c>
      <c r="C1809" s="4">
        <v>0</v>
      </c>
      <c r="D1809" s="29">
        <v>29</v>
      </c>
      <c r="F1809" s="79">
        <f t="shared" si="91"/>
        <v>0</v>
      </c>
    </row>
    <row r="1810" spans="1:6" x14ac:dyDescent="0.25">
      <c r="A1810" s="5" t="s">
        <v>48</v>
      </c>
      <c r="B1810" s="26">
        <v>43968</v>
      </c>
      <c r="C1810" s="4">
        <v>0</v>
      </c>
      <c r="D1810" s="29">
        <v>0</v>
      </c>
      <c r="F1810" s="79">
        <f t="shared" ref="F1810:F1824" si="92">E1810+F1785</f>
        <v>0</v>
      </c>
    </row>
    <row r="1811" spans="1:6" x14ac:dyDescent="0.25">
      <c r="A1811" s="5" t="s">
        <v>39</v>
      </c>
      <c r="B1811" s="26">
        <v>43968</v>
      </c>
      <c r="C1811" s="4">
        <v>0</v>
      </c>
      <c r="D1811" s="29">
        <v>5</v>
      </c>
      <c r="F1811" s="79">
        <f t="shared" si="92"/>
        <v>0</v>
      </c>
    </row>
    <row r="1812" spans="1:6" x14ac:dyDescent="0.25">
      <c r="A1812" s="5" t="s">
        <v>40</v>
      </c>
      <c r="B1812" s="26">
        <v>43968</v>
      </c>
      <c r="C1812" s="4">
        <v>0</v>
      </c>
      <c r="D1812" s="29">
        <v>5</v>
      </c>
      <c r="F1812" s="79">
        <f t="shared" si="92"/>
        <v>0</v>
      </c>
    </row>
    <row r="1813" spans="1:6" x14ac:dyDescent="0.25">
      <c r="A1813" s="5" t="s">
        <v>28</v>
      </c>
      <c r="B1813" s="26">
        <v>43968</v>
      </c>
      <c r="C1813" s="4">
        <v>1</v>
      </c>
      <c r="D1813" s="29">
        <v>61</v>
      </c>
      <c r="F1813" s="79">
        <f t="shared" si="92"/>
        <v>0</v>
      </c>
    </row>
    <row r="1814" spans="1:6" x14ac:dyDescent="0.25">
      <c r="A1814" s="5" t="s">
        <v>24</v>
      </c>
      <c r="B1814" s="26">
        <v>43968</v>
      </c>
      <c r="C1814" s="4">
        <v>0</v>
      </c>
      <c r="D1814" s="29">
        <v>87</v>
      </c>
      <c r="F1814" s="79">
        <f t="shared" si="92"/>
        <v>0</v>
      </c>
    </row>
    <row r="1815" spans="1:6" x14ac:dyDescent="0.25">
      <c r="A1815" s="5" t="s">
        <v>30</v>
      </c>
      <c r="B1815" s="26">
        <v>43968</v>
      </c>
      <c r="C1815" s="4">
        <v>0</v>
      </c>
      <c r="D1815" s="29">
        <v>25</v>
      </c>
      <c r="F1815" s="79">
        <f t="shared" si="92"/>
        <v>0</v>
      </c>
    </row>
    <row r="1816" spans="1:6" x14ac:dyDescent="0.25">
      <c r="A1816" s="5" t="s">
        <v>26</v>
      </c>
      <c r="B1816" s="26">
        <v>43968</v>
      </c>
      <c r="C1816" s="4">
        <v>0</v>
      </c>
      <c r="D1816" s="29">
        <v>114</v>
      </c>
      <c r="F1816" s="79">
        <f t="shared" si="92"/>
        <v>0</v>
      </c>
    </row>
    <row r="1817" spans="1:6" x14ac:dyDescent="0.25">
      <c r="A1817" s="5" t="s">
        <v>25</v>
      </c>
      <c r="B1817" s="26">
        <v>43968</v>
      </c>
      <c r="C1817" s="4">
        <v>2</v>
      </c>
      <c r="D1817" s="29">
        <v>323</v>
      </c>
      <c r="E1817" s="4">
        <v>1</v>
      </c>
      <c r="F1817" s="79">
        <f t="shared" si="92"/>
        <v>1</v>
      </c>
    </row>
    <row r="1818" spans="1:6" x14ac:dyDescent="0.25">
      <c r="A1818" s="5" t="s">
        <v>41</v>
      </c>
      <c r="B1818" s="26">
        <v>43968</v>
      </c>
      <c r="C1818" s="4">
        <v>0</v>
      </c>
      <c r="D1818" s="29">
        <v>5</v>
      </c>
      <c r="F1818" s="79">
        <f t="shared" si="92"/>
        <v>0</v>
      </c>
    </row>
    <row r="1819" spans="1:6" x14ac:dyDescent="0.25">
      <c r="A1819" s="5" t="s">
        <v>42</v>
      </c>
      <c r="B1819" s="26">
        <v>43968</v>
      </c>
      <c r="C1819" s="4">
        <v>0</v>
      </c>
      <c r="D1819" s="29">
        <v>3</v>
      </c>
      <c r="F1819" s="79">
        <f>E1819+F1795</f>
        <v>0</v>
      </c>
    </row>
    <row r="1820" spans="1:6" x14ac:dyDescent="0.25">
      <c r="A1820" s="5" t="s">
        <v>43</v>
      </c>
      <c r="B1820" s="26">
        <v>43968</v>
      </c>
      <c r="C1820" s="4">
        <v>0</v>
      </c>
      <c r="D1820" s="29">
        <v>11</v>
      </c>
      <c r="F1820" s="79">
        <f t="shared" si="92"/>
        <v>0</v>
      </c>
    </row>
    <row r="1821" spans="1:6" x14ac:dyDescent="0.25">
      <c r="A1821" s="5" t="s">
        <v>44</v>
      </c>
      <c r="B1821" s="26">
        <v>43968</v>
      </c>
      <c r="C1821" s="4">
        <v>0</v>
      </c>
      <c r="D1821" s="29">
        <v>49</v>
      </c>
      <c r="F1821" s="79">
        <f t="shared" si="92"/>
        <v>0</v>
      </c>
    </row>
    <row r="1822" spans="1:6" x14ac:dyDescent="0.25">
      <c r="A1822" s="5" t="s">
        <v>29</v>
      </c>
      <c r="B1822" s="26">
        <v>43968</v>
      </c>
      <c r="C1822" s="4">
        <v>0</v>
      </c>
      <c r="D1822" s="29">
        <v>245</v>
      </c>
      <c r="F1822" s="79">
        <f>E1822+F1798</f>
        <v>3</v>
      </c>
    </row>
    <row r="1823" spans="1:6" x14ac:dyDescent="0.25">
      <c r="A1823" s="5" t="s">
        <v>45</v>
      </c>
      <c r="B1823" s="26">
        <v>43968</v>
      </c>
      <c r="C1823" s="4">
        <v>0</v>
      </c>
      <c r="D1823" s="29">
        <v>16</v>
      </c>
      <c r="F1823" s="79">
        <f>E1823+F1799</f>
        <v>0</v>
      </c>
    </row>
    <row r="1824" spans="1:6" x14ac:dyDescent="0.25">
      <c r="A1824" s="5" t="s">
        <v>46</v>
      </c>
      <c r="B1824" s="26">
        <v>43968</v>
      </c>
      <c r="C1824" s="4">
        <v>0</v>
      </c>
      <c r="D1824" s="29">
        <v>148</v>
      </c>
      <c r="F1824" s="79">
        <f t="shared" si="92"/>
        <v>0</v>
      </c>
    </row>
    <row r="1825" spans="1:6" x14ac:dyDescent="0.25">
      <c r="A1825" s="5" t="s">
        <v>47</v>
      </c>
      <c r="B1825" s="26">
        <v>43968</v>
      </c>
      <c r="C1825" s="4">
        <v>0</v>
      </c>
      <c r="D1825" s="29">
        <v>42</v>
      </c>
      <c r="F1825" s="79">
        <f>E1825+F1801</f>
        <v>3</v>
      </c>
    </row>
    <row r="1826" spans="1:6" x14ac:dyDescent="0.25">
      <c r="A1826" s="61" t="s">
        <v>22</v>
      </c>
      <c r="B1826" s="26">
        <v>43969</v>
      </c>
      <c r="C1826" s="4">
        <v>93</v>
      </c>
      <c r="D1826" s="29">
        <v>2761</v>
      </c>
      <c r="E1826" s="4">
        <v>2</v>
      </c>
      <c r="F1826" s="79">
        <f>E1826+F1802</f>
        <v>155</v>
      </c>
    </row>
    <row r="1827" spans="1:6" x14ac:dyDescent="0.25">
      <c r="A1827" s="5" t="s">
        <v>35</v>
      </c>
      <c r="B1827" s="26">
        <v>43969</v>
      </c>
      <c r="C1827" s="4">
        <v>0</v>
      </c>
      <c r="D1827" s="29">
        <v>0</v>
      </c>
      <c r="F1827" s="79">
        <f t="shared" ref="F1827:F1833" si="93">E1827+F1803</f>
        <v>0</v>
      </c>
    </row>
    <row r="1828" spans="1:6" x14ac:dyDescent="0.25">
      <c r="A1828" s="5" t="s">
        <v>21</v>
      </c>
      <c r="B1828" s="26">
        <v>43969</v>
      </c>
      <c r="C1828" s="4">
        <v>13</v>
      </c>
      <c r="D1828" s="29">
        <v>591</v>
      </c>
      <c r="E1828" s="4">
        <v>2</v>
      </c>
      <c r="F1828" s="79">
        <f t="shared" si="93"/>
        <v>29</v>
      </c>
    </row>
    <row r="1829" spans="1:6" x14ac:dyDescent="0.25">
      <c r="A1829" s="5" t="s">
        <v>36</v>
      </c>
      <c r="B1829" s="26">
        <v>43969</v>
      </c>
      <c r="C1829" s="4">
        <v>0</v>
      </c>
      <c r="D1829" s="29">
        <v>4</v>
      </c>
      <c r="F1829" s="79">
        <f t="shared" si="93"/>
        <v>1</v>
      </c>
    </row>
    <row r="1830" spans="1:6" x14ac:dyDescent="0.25">
      <c r="A1830" s="5" t="s">
        <v>20</v>
      </c>
      <c r="B1830" s="26">
        <v>43969</v>
      </c>
      <c r="C1830" s="4">
        <v>169</v>
      </c>
      <c r="D1830" s="29">
        <v>3341</v>
      </c>
      <c r="E1830" s="4">
        <v>5</v>
      </c>
      <c r="F1830" s="79">
        <f t="shared" si="93"/>
        <v>127</v>
      </c>
    </row>
    <row r="1831" spans="1:6" x14ac:dyDescent="0.25">
      <c r="A1831" s="5" t="s">
        <v>27</v>
      </c>
      <c r="B1831" s="26">
        <v>43969</v>
      </c>
      <c r="C1831" s="4">
        <v>20</v>
      </c>
      <c r="D1831" s="29">
        <v>418</v>
      </c>
      <c r="F1831" s="79">
        <f t="shared" si="93"/>
        <v>23</v>
      </c>
    </row>
    <row r="1832" spans="1:6" x14ac:dyDescent="0.25">
      <c r="A1832" s="5" t="s">
        <v>37</v>
      </c>
      <c r="B1832" s="26">
        <v>43969</v>
      </c>
      <c r="C1832" s="4">
        <v>-1</v>
      </c>
      <c r="D1832" s="29">
        <v>78</v>
      </c>
      <c r="F1832" s="79">
        <f t="shared" si="93"/>
        <v>0</v>
      </c>
    </row>
    <row r="1833" spans="1:6" x14ac:dyDescent="0.25">
      <c r="A1833" s="5" t="s">
        <v>38</v>
      </c>
      <c r="B1833" s="26">
        <v>43969</v>
      </c>
      <c r="C1833" s="4">
        <v>0</v>
      </c>
      <c r="D1833" s="29">
        <v>29</v>
      </c>
      <c r="F1833" s="79">
        <f t="shared" si="93"/>
        <v>0</v>
      </c>
    </row>
    <row r="1834" spans="1:6" x14ac:dyDescent="0.25">
      <c r="A1834" s="5" t="s">
        <v>48</v>
      </c>
      <c r="B1834" s="26">
        <v>43969</v>
      </c>
      <c r="C1834" s="4">
        <v>0</v>
      </c>
      <c r="D1834" s="29">
        <v>0</v>
      </c>
      <c r="F1834" s="79">
        <f t="shared" ref="F1834:F1848" si="94">E1834+F1809</f>
        <v>0</v>
      </c>
    </row>
    <row r="1835" spans="1:6" x14ac:dyDescent="0.25">
      <c r="A1835" s="5" t="s">
        <v>39</v>
      </c>
      <c r="B1835" s="26">
        <v>43969</v>
      </c>
      <c r="C1835" s="4">
        <v>0</v>
      </c>
      <c r="D1835" s="29">
        <v>5</v>
      </c>
      <c r="F1835" s="79">
        <f t="shared" si="94"/>
        <v>0</v>
      </c>
    </row>
    <row r="1836" spans="1:6" x14ac:dyDescent="0.25">
      <c r="A1836" s="5" t="s">
        <v>40</v>
      </c>
      <c r="B1836" s="26">
        <v>43969</v>
      </c>
      <c r="C1836" s="4">
        <v>0</v>
      </c>
      <c r="D1836" s="29">
        <v>5</v>
      </c>
      <c r="F1836" s="79">
        <f t="shared" si="94"/>
        <v>0</v>
      </c>
    </row>
    <row r="1837" spans="1:6" x14ac:dyDescent="0.25">
      <c r="A1837" s="5" t="s">
        <v>28</v>
      </c>
      <c r="B1837" s="26">
        <v>43969</v>
      </c>
      <c r="C1837" s="4">
        <v>2</v>
      </c>
      <c r="D1837" s="29">
        <v>63</v>
      </c>
      <c r="F1837" s="79">
        <f t="shared" si="94"/>
        <v>0</v>
      </c>
    </row>
    <row r="1838" spans="1:6" x14ac:dyDescent="0.25">
      <c r="A1838" s="5" t="s">
        <v>24</v>
      </c>
      <c r="B1838" s="26">
        <v>43969</v>
      </c>
      <c r="C1838" s="4">
        <v>0</v>
      </c>
      <c r="D1838" s="29">
        <v>87</v>
      </c>
      <c r="F1838" s="79">
        <f t="shared" si="94"/>
        <v>0</v>
      </c>
    </row>
    <row r="1839" spans="1:6" x14ac:dyDescent="0.25">
      <c r="A1839" s="5" t="s">
        <v>30</v>
      </c>
      <c r="B1839" s="26">
        <v>43969</v>
      </c>
      <c r="C1839" s="4">
        <v>0</v>
      </c>
      <c r="D1839" s="29">
        <v>25</v>
      </c>
      <c r="F1839" s="79">
        <f t="shared" si="94"/>
        <v>0</v>
      </c>
    </row>
    <row r="1840" spans="1:6" x14ac:dyDescent="0.25">
      <c r="A1840" s="5" t="s">
        <v>26</v>
      </c>
      <c r="B1840" s="26">
        <v>43969</v>
      </c>
      <c r="C1840" s="4">
        <v>0</v>
      </c>
      <c r="D1840" s="29">
        <v>114</v>
      </c>
      <c r="F1840" s="79">
        <f t="shared" si="94"/>
        <v>0</v>
      </c>
    </row>
    <row r="1841" spans="1:6" x14ac:dyDescent="0.25">
      <c r="A1841" s="5" t="s">
        <v>25</v>
      </c>
      <c r="B1841" s="26">
        <v>43969</v>
      </c>
      <c r="C1841" s="4">
        <v>2</v>
      </c>
      <c r="D1841" s="29">
        <v>325</v>
      </c>
      <c r="F1841" s="79">
        <f t="shared" si="94"/>
        <v>0</v>
      </c>
    </row>
    <row r="1842" spans="1:6" x14ac:dyDescent="0.25">
      <c r="A1842" s="5" t="s">
        <v>41</v>
      </c>
      <c r="B1842" s="26">
        <v>43969</v>
      </c>
      <c r="C1842" s="4">
        <v>0</v>
      </c>
      <c r="D1842" s="29">
        <v>5</v>
      </c>
      <c r="F1842" s="79">
        <f t="shared" si="94"/>
        <v>1</v>
      </c>
    </row>
    <row r="1843" spans="1:6" x14ac:dyDescent="0.25">
      <c r="A1843" s="5" t="s">
        <v>42</v>
      </c>
      <c r="B1843" s="26">
        <v>43969</v>
      </c>
      <c r="C1843" s="4">
        <v>1</v>
      </c>
      <c r="D1843" s="29">
        <v>4</v>
      </c>
      <c r="F1843" s="79">
        <f>E1843+F1819</f>
        <v>0</v>
      </c>
    </row>
    <row r="1844" spans="1:6" x14ac:dyDescent="0.25">
      <c r="A1844" s="5" t="s">
        <v>43</v>
      </c>
      <c r="B1844" s="26">
        <v>43969</v>
      </c>
      <c r="C1844" s="4">
        <v>0</v>
      </c>
      <c r="D1844" s="29">
        <v>11</v>
      </c>
      <c r="F1844" s="79">
        <f t="shared" si="94"/>
        <v>0</v>
      </c>
    </row>
    <row r="1845" spans="1:6" x14ac:dyDescent="0.25">
      <c r="A1845" s="5" t="s">
        <v>44</v>
      </c>
      <c r="B1845" s="26">
        <v>43969</v>
      </c>
      <c r="C1845" s="4">
        <v>0</v>
      </c>
      <c r="D1845" s="29">
        <v>49</v>
      </c>
      <c r="F1845" s="79">
        <f t="shared" si="94"/>
        <v>0</v>
      </c>
    </row>
    <row r="1846" spans="1:6" x14ac:dyDescent="0.25">
      <c r="A1846" s="5" t="s">
        <v>29</v>
      </c>
      <c r="B1846" s="26">
        <v>43969</v>
      </c>
      <c r="C1846" s="4">
        <v>4</v>
      </c>
      <c r="D1846" s="29">
        <v>249</v>
      </c>
      <c r="F1846" s="79">
        <f>E1846+F1822</f>
        <v>3</v>
      </c>
    </row>
    <row r="1847" spans="1:6" x14ac:dyDescent="0.25">
      <c r="A1847" s="5" t="s">
        <v>45</v>
      </c>
      <c r="B1847" s="26">
        <v>43969</v>
      </c>
      <c r="C1847" s="4">
        <v>0</v>
      </c>
      <c r="D1847" s="29">
        <v>16</v>
      </c>
      <c r="F1847" s="79">
        <f>E1847+F1823</f>
        <v>0</v>
      </c>
    </row>
    <row r="1848" spans="1:6" x14ac:dyDescent="0.25">
      <c r="A1848" s="5" t="s">
        <v>46</v>
      </c>
      <c r="B1848" s="26">
        <v>43969</v>
      </c>
      <c r="C1848" s="4">
        <v>0</v>
      </c>
      <c r="D1848" s="29">
        <v>148</v>
      </c>
      <c r="F1848" s="79">
        <f t="shared" si="94"/>
        <v>0</v>
      </c>
    </row>
    <row r="1849" spans="1:6" x14ac:dyDescent="0.25">
      <c r="A1849" s="5" t="s">
        <v>47</v>
      </c>
      <c r="B1849" s="26">
        <v>43969</v>
      </c>
      <c r="C1849" s="4">
        <v>0</v>
      </c>
      <c r="D1849" s="29">
        <v>42</v>
      </c>
      <c r="F1849" s="79">
        <f>E1849+F1825</f>
        <v>3</v>
      </c>
    </row>
    <row r="1850" spans="1:6" x14ac:dyDescent="0.25">
      <c r="A1850" s="61" t="s">
        <v>22</v>
      </c>
      <c r="B1850" s="26">
        <v>43970</v>
      </c>
      <c r="C1850" s="4">
        <v>157</v>
      </c>
      <c r="D1850" s="29">
        <v>2918</v>
      </c>
      <c r="E1850" s="4">
        <v>2</v>
      </c>
      <c r="F1850" s="79">
        <f>E1850+F1826</f>
        <v>157</v>
      </c>
    </row>
    <row r="1851" spans="1:6" x14ac:dyDescent="0.25">
      <c r="A1851" s="5" t="s">
        <v>35</v>
      </c>
      <c r="B1851" s="26">
        <v>43970</v>
      </c>
      <c r="C1851" s="4">
        <v>0</v>
      </c>
      <c r="D1851" s="29">
        <v>0</v>
      </c>
      <c r="F1851" s="79">
        <f t="shared" ref="F1851:F1857" si="95">E1851+F1827</f>
        <v>0</v>
      </c>
    </row>
    <row r="1852" spans="1:6" x14ac:dyDescent="0.25">
      <c r="A1852" s="5" t="s">
        <v>21</v>
      </c>
      <c r="B1852" s="26">
        <v>43970</v>
      </c>
      <c r="C1852" s="4">
        <v>34</v>
      </c>
      <c r="D1852" s="29">
        <v>625</v>
      </c>
      <c r="E1852" s="4">
        <v>4</v>
      </c>
      <c r="F1852" s="79">
        <f t="shared" si="95"/>
        <v>33</v>
      </c>
    </row>
    <row r="1853" spans="1:6" x14ac:dyDescent="0.25">
      <c r="A1853" s="5" t="s">
        <v>36</v>
      </c>
      <c r="B1853" s="26">
        <v>43970</v>
      </c>
      <c r="C1853" s="4">
        <v>0</v>
      </c>
      <c r="D1853" s="29">
        <v>4</v>
      </c>
      <c r="F1853" s="79">
        <f t="shared" si="95"/>
        <v>1</v>
      </c>
    </row>
    <row r="1854" spans="1:6" x14ac:dyDescent="0.25">
      <c r="A1854" s="5" t="s">
        <v>20</v>
      </c>
      <c r="B1854" s="26">
        <v>43970</v>
      </c>
      <c r="C1854" s="4">
        <v>224</v>
      </c>
      <c r="D1854" s="29">
        <v>3565</v>
      </c>
      <c r="E1854" s="4">
        <v>5</v>
      </c>
      <c r="F1854" s="79">
        <f t="shared" si="95"/>
        <v>132</v>
      </c>
    </row>
    <row r="1855" spans="1:6" x14ac:dyDescent="0.25">
      <c r="A1855" s="5" t="s">
        <v>27</v>
      </c>
      <c r="B1855" s="26">
        <v>43970</v>
      </c>
      <c r="C1855" s="4">
        <v>9</v>
      </c>
      <c r="D1855" s="29">
        <v>427</v>
      </c>
      <c r="F1855" s="79">
        <f t="shared" si="95"/>
        <v>23</v>
      </c>
    </row>
    <row r="1856" spans="1:6" x14ac:dyDescent="0.25">
      <c r="A1856" s="5" t="s">
        <v>37</v>
      </c>
      <c r="B1856" s="26">
        <v>43970</v>
      </c>
      <c r="C1856" s="4">
        <v>0</v>
      </c>
      <c r="D1856" s="29">
        <v>78</v>
      </c>
      <c r="F1856" s="79">
        <f t="shared" si="95"/>
        <v>0</v>
      </c>
    </row>
    <row r="1857" spans="1:6" x14ac:dyDescent="0.25">
      <c r="A1857" s="5" t="s">
        <v>38</v>
      </c>
      <c r="B1857" s="26">
        <v>43970</v>
      </c>
      <c r="C1857" s="4">
        <v>0</v>
      </c>
      <c r="D1857" s="29">
        <v>29</v>
      </c>
      <c r="F1857" s="79">
        <f t="shared" si="95"/>
        <v>0</v>
      </c>
    </row>
    <row r="1858" spans="1:6" x14ac:dyDescent="0.25">
      <c r="A1858" s="5" t="s">
        <v>48</v>
      </c>
      <c r="B1858" s="26">
        <v>43970</v>
      </c>
      <c r="C1858" s="4">
        <v>0</v>
      </c>
      <c r="D1858" s="29">
        <v>0</v>
      </c>
      <c r="F1858" s="79">
        <f t="shared" ref="F1858:F1872" si="96">E1858+F1833</f>
        <v>0</v>
      </c>
    </row>
    <row r="1859" spans="1:6" x14ac:dyDescent="0.25">
      <c r="A1859" s="5" t="s">
        <v>39</v>
      </c>
      <c r="B1859" s="26">
        <v>43970</v>
      </c>
      <c r="C1859" s="4">
        <v>0</v>
      </c>
      <c r="D1859" s="29">
        <v>5</v>
      </c>
      <c r="F1859" s="79">
        <f t="shared" si="96"/>
        <v>0</v>
      </c>
    </row>
    <row r="1860" spans="1:6" x14ac:dyDescent="0.25">
      <c r="A1860" s="5" t="s">
        <v>40</v>
      </c>
      <c r="B1860" s="26">
        <v>43970</v>
      </c>
      <c r="C1860" s="4">
        <v>0</v>
      </c>
      <c r="D1860" s="29">
        <v>5</v>
      </c>
      <c r="F1860" s="79">
        <f t="shared" si="96"/>
        <v>0</v>
      </c>
    </row>
    <row r="1861" spans="1:6" x14ac:dyDescent="0.25">
      <c r="A1861" s="5" t="s">
        <v>28</v>
      </c>
      <c r="B1861" s="26">
        <v>43970</v>
      </c>
      <c r="C1861" s="4">
        <v>0</v>
      </c>
      <c r="D1861" s="29">
        <v>63</v>
      </c>
      <c r="F1861" s="79">
        <f t="shared" si="96"/>
        <v>0</v>
      </c>
    </row>
    <row r="1862" spans="1:6" x14ac:dyDescent="0.25">
      <c r="A1862" s="5" t="s">
        <v>24</v>
      </c>
      <c r="B1862" s="26">
        <v>43970</v>
      </c>
      <c r="C1862" s="4">
        <v>2</v>
      </c>
      <c r="D1862" s="29">
        <v>89</v>
      </c>
      <c r="F1862" s="79">
        <f t="shared" si="96"/>
        <v>0</v>
      </c>
    </row>
    <row r="1863" spans="1:6" x14ac:dyDescent="0.25">
      <c r="A1863" s="5" t="s">
        <v>30</v>
      </c>
      <c r="B1863" s="26">
        <v>43970</v>
      </c>
      <c r="C1863" s="4">
        <v>0</v>
      </c>
      <c r="D1863" s="29">
        <v>25</v>
      </c>
      <c r="F1863" s="79">
        <f t="shared" si="96"/>
        <v>0</v>
      </c>
    </row>
    <row r="1864" spans="1:6" x14ac:dyDescent="0.25">
      <c r="A1864" s="5" t="s">
        <v>26</v>
      </c>
      <c r="B1864" s="26">
        <v>43970</v>
      </c>
      <c r="C1864" s="4">
        <v>0</v>
      </c>
      <c r="D1864" s="29">
        <v>114</v>
      </c>
      <c r="F1864" s="79">
        <f t="shared" si="96"/>
        <v>0</v>
      </c>
    </row>
    <row r="1865" spans="1:6" x14ac:dyDescent="0.25">
      <c r="A1865" s="5" t="s">
        <v>25</v>
      </c>
      <c r="B1865" s="26">
        <v>43970</v>
      </c>
      <c r="C1865" s="4">
        <v>6</v>
      </c>
      <c r="D1865" s="29">
        <v>331</v>
      </c>
      <c r="F1865" s="79">
        <f t="shared" si="96"/>
        <v>0</v>
      </c>
    </row>
    <row r="1866" spans="1:6" x14ac:dyDescent="0.25">
      <c r="A1866" s="5" t="s">
        <v>41</v>
      </c>
      <c r="B1866" s="26">
        <v>43970</v>
      </c>
      <c r="C1866" s="4">
        <v>0</v>
      </c>
      <c r="D1866" s="29">
        <v>5</v>
      </c>
      <c r="F1866" s="79">
        <f t="shared" si="96"/>
        <v>0</v>
      </c>
    </row>
    <row r="1867" spans="1:6" x14ac:dyDescent="0.25">
      <c r="A1867" s="5" t="s">
        <v>42</v>
      </c>
      <c r="B1867" s="26">
        <v>43970</v>
      </c>
      <c r="C1867" s="4">
        <v>0</v>
      </c>
      <c r="D1867" s="29">
        <v>4</v>
      </c>
      <c r="F1867" s="79">
        <f>E1867+F1843</f>
        <v>0</v>
      </c>
    </row>
    <row r="1868" spans="1:6" x14ac:dyDescent="0.25">
      <c r="A1868" s="5" t="s">
        <v>43</v>
      </c>
      <c r="B1868" s="26">
        <v>43970</v>
      </c>
      <c r="C1868" s="4">
        <v>0</v>
      </c>
      <c r="D1868" s="29">
        <v>11</v>
      </c>
      <c r="F1868" s="79">
        <f t="shared" si="96"/>
        <v>0</v>
      </c>
    </row>
    <row r="1869" spans="1:6" x14ac:dyDescent="0.25">
      <c r="A1869" s="5" t="s">
        <v>44</v>
      </c>
      <c r="B1869" s="26">
        <v>43970</v>
      </c>
      <c r="C1869" s="4">
        <v>0</v>
      </c>
      <c r="D1869" s="29">
        <v>49</v>
      </c>
      <c r="F1869" s="79">
        <f t="shared" si="96"/>
        <v>0</v>
      </c>
    </row>
    <row r="1870" spans="1:6" x14ac:dyDescent="0.25">
      <c r="A1870" s="5" t="s">
        <v>29</v>
      </c>
      <c r="B1870" s="26">
        <v>43970</v>
      </c>
      <c r="C1870" s="4">
        <v>0</v>
      </c>
      <c r="D1870" s="29">
        <v>249</v>
      </c>
      <c r="F1870" s="79">
        <f>E1870+F1846</f>
        <v>3</v>
      </c>
    </row>
    <row r="1871" spans="1:6" x14ac:dyDescent="0.25">
      <c r="A1871" s="5" t="s">
        <v>45</v>
      </c>
      <c r="B1871" s="26">
        <v>43970</v>
      </c>
      <c r="C1871" s="4">
        <v>6</v>
      </c>
      <c r="D1871" s="29">
        <v>22</v>
      </c>
      <c r="F1871" s="79">
        <f>E1871+F1847</f>
        <v>0</v>
      </c>
    </row>
    <row r="1872" spans="1:6" x14ac:dyDescent="0.25">
      <c r="A1872" s="5" t="s">
        <v>46</v>
      </c>
      <c r="B1872" s="26">
        <v>43970</v>
      </c>
      <c r="C1872" s="4">
        <v>0</v>
      </c>
      <c r="D1872" s="29">
        <v>148</v>
      </c>
      <c r="F1872" s="79">
        <f t="shared" si="96"/>
        <v>0</v>
      </c>
    </row>
    <row r="1873" spans="1:6" x14ac:dyDescent="0.25">
      <c r="A1873" s="5" t="s">
        <v>47</v>
      </c>
      <c r="B1873" s="26">
        <v>43970</v>
      </c>
      <c r="C1873" s="4">
        <v>0</v>
      </c>
      <c r="D1873" s="29">
        <v>42</v>
      </c>
      <c r="F1873" s="79">
        <f>E1873+F1849</f>
        <v>3</v>
      </c>
    </row>
    <row r="1874" spans="1:6" x14ac:dyDescent="0.25">
      <c r="A1874" s="61" t="s">
        <v>22</v>
      </c>
      <c r="B1874" s="26">
        <v>43971</v>
      </c>
      <c r="C1874" s="4">
        <v>178</v>
      </c>
      <c r="D1874" s="29">
        <v>3096</v>
      </c>
      <c r="E1874" s="4">
        <v>5</v>
      </c>
      <c r="F1874" s="79">
        <f>E1874+F1850</f>
        <v>162</v>
      </c>
    </row>
    <row r="1875" spans="1:6" x14ac:dyDescent="0.25">
      <c r="A1875" s="5" t="s">
        <v>35</v>
      </c>
      <c r="B1875" s="26">
        <v>43971</v>
      </c>
      <c r="C1875" s="4">
        <v>0</v>
      </c>
      <c r="D1875" s="29">
        <v>0</v>
      </c>
      <c r="F1875" s="79">
        <f t="shared" ref="F1875:F1881" si="97">E1875+F1851</f>
        <v>0</v>
      </c>
    </row>
    <row r="1876" spans="1:6" x14ac:dyDescent="0.25">
      <c r="A1876" s="5" t="s">
        <v>21</v>
      </c>
      <c r="B1876" s="26">
        <v>43971</v>
      </c>
      <c r="C1876" s="4">
        <v>35</v>
      </c>
      <c r="D1876" s="29">
        <v>660</v>
      </c>
      <c r="E1876" s="4">
        <v>1</v>
      </c>
      <c r="F1876" s="79">
        <f t="shared" si="97"/>
        <v>34</v>
      </c>
    </row>
    <row r="1877" spans="1:6" x14ac:dyDescent="0.25">
      <c r="A1877" s="5" t="s">
        <v>36</v>
      </c>
      <c r="B1877" s="26">
        <v>43971</v>
      </c>
      <c r="C1877" s="4">
        <v>0</v>
      </c>
      <c r="D1877" s="29">
        <v>4</v>
      </c>
      <c r="F1877" s="79">
        <f t="shared" si="97"/>
        <v>1</v>
      </c>
    </row>
    <row r="1878" spans="1:6" x14ac:dyDescent="0.25">
      <c r="A1878" s="5" t="s">
        <v>20</v>
      </c>
      <c r="B1878" s="26">
        <v>43971</v>
      </c>
      <c r="C1878" s="4">
        <v>257</v>
      </c>
      <c r="D1878" s="29">
        <v>3822</v>
      </c>
      <c r="E1878" s="4">
        <v>2</v>
      </c>
      <c r="F1878" s="79">
        <f>E1878+F1854</f>
        <v>134</v>
      </c>
    </row>
    <row r="1879" spans="1:6" x14ac:dyDescent="0.25">
      <c r="A1879" s="5" t="s">
        <v>27</v>
      </c>
      <c r="B1879" s="26">
        <v>43971</v>
      </c>
      <c r="C1879" s="4">
        <v>2</v>
      </c>
      <c r="D1879" s="29">
        <v>429</v>
      </c>
      <c r="E1879" s="4">
        <v>1</v>
      </c>
      <c r="F1879" s="79">
        <f t="shared" si="97"/>
        <v>24</v>
      </c>
    </row>
    <row r="1880" spans="1:6" x14ac:dyDescent="0.25">
      <c r="A1880" s="5" t="s">
        <v>37</v>
      </c>
      <c r="B1880" s="26">
        <v>43971</v>
      </c>
      <c r="C1880" s="4">
        <v>0</v>
      </c>
      <c r="D1880" s="29">
        <v>78</v>
      </c>
      <c r="F1880" s="79">
        <f t="shared" si="97"/>
        <v>0</v>
      </c>
    </row>
    <row r="1881" spans="1:6" x14ac:dyDescent="0.25">
      <c r="A1881" s="5" t="s">
        <v>38</v>
      </c>
      <c r="B1881" s="26">
        <v>43971</v>
      </c>
      <c r="C1881" s="4">
        <v>0</v>
      </c>
      <c r="D1881" s="29">
        <v>29</v>
      </c>
      <c r="F1881" s="79">
        <f t="shared" si="97"/>
        <v>0</v>
      </c>
    </row>
    <row r="1882" spans="1:6" x14ac:dyDescent="0.25">
      <c r="A1882" s="5" t="s">
        <v>48</v>
      </c>
      <c r="B1882" s="26">
        <v>43971</v>
      </c>
      <c r="C1882" s="4">
        <v>0</v>
      </c>
      <c r="D1882" s="29">
        <v>0</v>
      </c>
      <c r="F1882" s="79">
        <f t="shared" ref="F1882:F1896" si="98">E1882+F1857</f>
        <v>0</v>
      </c>
    </row>
    <row r="1883" spans="1:6" x14ac:dyDescent="0.25">
      <c r="A1883" s="5" t="s">
        <v>39</v>
      </c>
      <c r="B1883" s="26">
        <v>43971</v>
      </c>
      <c r="C1883" s="4">
        <v>0</v>
      </c>
      <c r="D1883" s="29">
        <v>5</v>
      </c>
      <c r="F1883" s="79">
        <f t="shared" si="98"/>
        <v>0</v>
      </c>
    </row>
    <row r="1884" spans="1:6" x14ac:dyDescent="0.25">
      <c r="A1884" s="5" t="s">
        <v>40</v>
      </c>
      <c r="B1884" s="26">
        <v>43971</v>
      </c>
      <c r="C1884" s="4">
        <v>0</v>
      </c>
      <c r="D1884" s="29">
        <v>5</v>
      </c>
      <c r="F1884" s="79">
        <f t="shared" si="98"/>
        <v>0</v>
      </c>
    </row>
    <row r="1885" spans="1:6" x14ac:dyDescent="0.25">
      <c r="A1885" s="5" t="s">
        <v>28</v>
      </c>
      <c r="B1885" s="26">
        <v>43971</v>
      </c>
      <c r="C1885" s="4">
        <v>0</v>
      </c>
      <c r="D1885" s="29">
        <v>63</v>
      </c>
      <c r="F1885" s="79">
        <f t="shared" si="98"/>
        <v>0</v>
      </c>
    </row>
    <row r="1886" spans="1:6" x14ac:dyDescent="0.25">
      <c r="A1886" s="5" t="s">
        <v>24</v>
      </c>
      <c r="B1886" s="26">
        <v>43971</v>
      </c>
      <c r="C1886" s="4">
        <v>0</v>
      </c>
      <c r="D1886" s="29">
        <v>89</v>
      </c>
      <c r="F1886" s="79">
        <f t="shared" si="98"/>
        <v>0</v>
      </c>
    </row>
    <row r="1887" spans="1:6" x14ac:dyDescent="0.25">
      <c r="A1887" s="5" t="s">
        <v>30</v>
      </c>
      <c r="B1887" s="26">
        <v>43971</v>
      </c>
      <c r="C1887" s="4">
        <v>0</v>
      </c>
      <c r="D1887" s="29">
        <v>25</v>
      </c>
      <c r="F1887" s="79">
        <f t="shared" si="98"/>
        <v>0</v>
      </c>
    </row>
    <row r="1888" spans="1:6" x14ac:dyDescent="0.25">
      <c r="A1888" s="5" t="s">
        <v>26</v>
      </c>
      <c r="B1888" s="26">
        <v>43971</v>
      </c>
      <c r="C1888" s="4">
        <v>0</v>
      </c>
      <c r="D1888" s="29">
        <v>114</v>
      </c>
      <c r="F1888" s="79">
        <f t="shared" si="98"/>
        <v>0</v>
      </c>
    </row>
    <row r="1889" spans="1:6" x14ac:dyDescent="0.25">
      <c r="A1889" s="5" t="s">
        <v>25</v>
      </c>
      <c r="B1889" s="26">
        <v>43971</v>
      </c>
      <c r="C1889" s="4">
        <v>2</v>
      </c>
      <c r="D1889" s="29">
        <v>333</v>
      </c>
      <c r="E1889" s="4">
        <v>1</v>
      </c>
      <c r="F1889" s="79">
        <f t="shared" si="98"/>
        <v>1</v>
      </c>
    </row>
    <row r="1890" spans="1:6" x14ac:dyDescent="0.25">
      <c r="A1890" s="5" t="s">
        <v>41</v>
      </c>
      <c r="B1890" s="26">
        <v>43971</v>
      </c>
      <c r="C1890" s="4">
        <v>0</v>
      </c>
      <c r="D1890" s="29">
        <v>5</v>
      </c>
      <c r="F1890" s="79">
        <f t="shared" si="98"/>
        <v>0</v>
      </c>
    </row>
    <row r="1891" spans="1:6" x14ac:dyDescent="0.25">
      <c r="A1891" s="5" t="s">
        <v>42</v>
      </c>
      <c r="B1891" s="26">
        <v>43971</v>
      </c>
      <c r="C1891" s="4">
        <v>0</v>
      </c>
      <c r="D1891" s="29">
        <v>4</v>
      </c>
      <c r="F1891" s="79">
        <f>E1891+F1867</f>
        <v>0</v>
      </c>
    </row>
    <row r="1892" spans="1:6" x14ac:dyDescent="0.25">
      <c r="A1892" s="5" t="s">
        <v>43</v>
      </c>
      <c r="B1892" s="26">
        <v>43971</v>
      </c>
      <c r="C1892" s="4">
        <v>0</v>
      </c>
      <c r="D1892" s="29">
        <v>11</v>
      </c>
      <c r="F1892" s="79">
        <f t="shared" si="98"/>
        <v>0</v>
      </c>
    </row>
    <row r="1893" spans="1:6" x14ac:dyDescent="0.25">
      <c r="A1893" s="5" t="s">
        <v>44</v>
      </c>
      <c r="B1893" s="26">
        <v>43971</v>
      </c>
      <c r="C1893" s="4">
        <v>0</v>
      </c>
      <c r="D1893" s="29">
        <v>49</v>
      </c>
      <c r="F1893" s="79">
        <f t="shared" si="98"/>
        <v>0</v>
      </c>
    </row>
    <row r="1894" spans="1:6" x14ac:dyDescent="0.25">
      <c r="A1894" s="5" t="s">
        <v>29</v>
      </c>
      <c r="B1894" s="26">
        <v>43971</v>
      </c>
      <c r="C1894" s="4">
        <v>0</v>
      </c>
      <c r="D1894" s="29">
        <v>249</v>
      </c>
      <c r="F1894" s="79">
        <f>E1894+F1870</f>
        <v>3</v>
      </c>
    </row>
    <row r="1895" spans="1:6" x14ac:dyDescent="0.25">
      <c r="A1895" s="5" t="s">
        <v>45</v>
      </c>
      <c r="B1895" s="26">
        <v>43971</v>
      </c>
      <c r="C1895" s="4">
        <v>0</v>
      </c>
      <c r="D1895" s="29">
        <v>22</v>
      </c>
      <c r="F1895" s="79">
        <f>E1895+F1871</f>
        <v>0</v>
      </c>
    </row>
    <row r="1896" spans="1:6" x14ac:dyDescent="0.25">
      <c r="A1896" s="5" t="s">
        <v>46</v>
      </c>
      <c r="B1896" s="26">
        <v>43971</v>
      </c>
      <c r="C1896" s="4">
        <v>0</v>
      </c>
      <c r="D1896" s="29">
        <v>148</v>
      </c>
      <c r="F1896" s="79">
        <f t="shared" si="98"/>
        <v>0</v>
      </c>
    </row>
    <row r="1897" spans="1:6" x14ac:dyDescent="0.25">
      <c r="A1897" s="5" t="s">
        <v>47</v>
      </c>
      <c r="B1897" s="26">
        <v>43971</v>
      </c>
      <c r="C1897" s="4">
        <v>0</v>
      </c>
      <c r="D1897" s="29">
        <v>42</v>
      </c>
      <c r="F1897" s="79">
        <f>E1897+F1873</f>
        <v>3</v>
      </c>
    </row>
    <row r="1898" spans="1:6" x14ac:dyDescent="0.25">
      <c r="A1898" s="61" t="s">
        <v>22</v>
      </c>
      <c r="B1898" s="26">
        <v>43972</v>
      </c>
      <c r="C1898" s="4">
        <v>213</v>
      </c>
      <c r="D1898" s="29">
        <v>3309</v>
      </c>
      <c r="E1898" s="4">
        <v>9</v>
      </c>
      <c r="F1898" s="79">
        <f>E1898+F1874</f>
        <v>171</v>
      </c>
    </row>
    <row r="1899" spans="1:6" x14ac:dyDescent="0.25">
      <c r="A1899" s="5" t="s">
        <v>35</v>
      </c>
      <c r="B1899" s="26">
        <v>43972</v>
      </c>
      <c r="C1899" s="4">
        <v>0</v>
      </c>
      <c r="D1899" s="29">
        <v>0</v>
      </c>
      <c r="F1899" s="79">
        <f t="shared" ref="F1899:F1905" si="99">E1899+F1875</f>
        <v>0</v>
      </c>
    </row>
    <row r="1900" spans="1:6" x14ac:dyDescent="0.25">
      <c r="A1900" s="5" t="s">
        <v>21</v>
      </c>
      <c r="B1900" s="26">
        <v>43972</v>
      </c>
      <c r="C1900" s="4">
        <v>34</v>
      </c>
      <c r="D1900" s="29">
        <v>694</v>
      </c>
      <c r="E1900" s="4">
        <v>2</v>
      </c>
      <c r="F1900" s="79">
        <f t="shared" si="99"/>
        <v>36</v>
      </c>
    </row>
    <row r="1901" spans="1:6" x14ac:dyDescent="0.25">
      <c r="A1901" s="5" t="s">
        <v>36</v>
      </c>
      <c r="B1901" s="26">
        <v>43972</v>
      </c>
      <c r="C1901" s="4">
        <v>0</v>
      </c>
      <c r="D1901" s="29">
        <v>4</v>
      </c>
      <c r="F1901" s="79">
        <f t="shared" si="99"/>
        <v>1</v>
      </c>
    </row>
    <row r="1902" spans="1:6" x14ac:dyDescent="0.25">
      <c r="A1902" s="5" t="s">
        <v>20</v>
      </c>
      <c r="B1902" s="26">
        <v>43972</v>
      </c>
      <c r="C1902" s="4">
        <v>379</v>
      </c>
      <c r="D1902" s="29">
        <v>4201</v>
      </c>
      <c r="E1902" s="4">
        <v>2</v>
      </c>
      <c r="F1902" s="79">
        <f>E1902+F1878</f>
        <v>136</v>
      </c>
    </row>
    <row r="1903" spans="1:6" x14ac:dyDescent="0.25">
      <c r="A1903" s="5" t="s">
        <v>27</v>
      </c>
      <c r="B1903" s="26">
        <v>43972</v>
      </c>
      <c r="C1903" s="4">
        <v>12</v>
      </c>
      <c r="D1903" s="29">
        <v>441</v>
      </c>
      <c r="F1903" s="79">
        <f t="shared" si="99"/>
        <v>24</v>
      </c>
    </row>
    <row r="1904" spans="1:6" x14ac:dyDescent="0.25">
      <c r="A1904" s="5" t="s">
        <v>37</v>
      </c>
      <c r="B1904" s="26">
        <v>43972</v>
      </c>
      <c r="C1904" s="4">
        <v>0</v>
      </c>
      <c r="D1904" s="29">
        <v>78</v>
      </c>
      <c r="F1904" s="79">
        <f t="shared" si="99"/>
        <v>0</v>
      </c>
    </row>
    <row r="1905" spans="1:6" x14ac:dyDescent="0.25">
      <c r="A1905" s="5" t="s">
        <v>38</v>
      </c>
      <c r="B1905" s="26">
        <v>43972</v>
      </c>
      <c r="C1905" s="4">
        <v>0</v>
      </c>
      <c r="D1905" s="29">
        <v>29</v>
      </c>
      <c r="F1905" s="79">
        <f t="shared" si="99"/>
        <v>0</v>
      </c>
    </row>
    <row r="1906" spans="1:6" x14ac:dyDescent="0.25">
      <c r="A1906" s="5" t="s">
        <v>48</v>
      </c>
      <c r="B1906" s="26">
        <v>43972</v>
      </c>
      <c r="C1906" s="4">
        <v>0</v>
      </c>
      <c r="D1906" s="29">
        <v>0</v>
      </c>
      <c r="F1906" s="79">
        <f t="shared" ref="F1906:F1920" si="100">E1906+F1881</f>
        <v>0</v>
      </c>
    </row>
    <row r="1907" spans="1:6" x14ac:dyDescent="0.25">
      <c r="A1907" s="5" t="s">
        <v>39</v>
      </c>
      <c r="B1907" s="26">
        <v>43972</v>
      </c>
      <c r="C1907" s="4">
        <v>0</v>
      </c>
      <c r="D1907" s="29">
        <v>5</v>
      </c>
      <c r="F1907" s="79">
        <f t="shared" si="100"/>
        <v>0</v>
      </c>
    </row>
    <row r="1908" spans="1:6" x14ac:dyDescent="0.25">
      <c r="A1908" s="5" t="s">
        <v>40</v>
      </c>
      <c r="B1908" s="26">
        <v>43972</v>
      </c>
      <c r="C1908" s="4">
        <v>0</v>
      </c>
      <c r="D1908" s="29">
        <v>5</v>
      </c>
      <c r="F1908" s="79">
        <f t="shared" si="100"/>
        <v>0</v>
      </c>
    </row>
    <row r="1909" spans="1:6" x14ac:dyDescent="0.25">
      <c r="A1909" s="5" t="s">
        <v>28</v>
      </c>
      <c r="B1909" s="26">
        <v>43972</v>
      </c>
      <c r="C1909" s="4">
        <v>0</v>
      </c>
      <c r="D1909" s="29">
        <v>63</v>
      </c>
      <c r="F1909" s="79">
        <f t="shared" si="100"/>
        <v>0</v>
      </c>
    </row>
    <row r="1910" spans="1:6" x14ac:dyDescent="0.25">
      <c r="A1910" s="5" t="s">
        <v>24</v>
      </c>
      <c r="B1910" s="26">
        <v>43972</v>
      </c>
      <c r="C1910" s="4">
        <v>1</v>
      </c>
      <c r="D1910" s="29">
        <v>90</v>
      </c>
      <c r="F1910" s="79">
        <f t="shared" si="100"/>
        <v>0</v>
      </c>
    </row>
    <row r="1911" spans="1:6" x14ac:dyDescent="0.25">
      <c r="A1911" s="5" t="s">
        <v>30</v>
      </c>
      <c r="B1911" s="26">
        <v>43972</v>
      </c>
      <c r="C1911" s="4">
        <v>0</v>
      </c>
      <c r="D1911" s="29">
        <v>25</v>
      </c>
      <c r="F1911" s="79">
        <f t="shared" si="100"/>
        <v>0</v>
      </c>
    </row>
    <row r="1912" spans="1:6" x14ac:dyDescent="0.25">
      <c r="A1912" s="5" t="s">
        <v>26</v>
      </c>
      <c r="B1912" s="26">
        <v>43972</v>
      </c>
      <c r="C1912" s="4">
        <v>0</v>
      </c>
      <c r="D1912" s="29">
        <v>114</v>
      </c>
      <c r="F1912" s="79">
        <f t="shared" si="100"/>
        <v>0</v>
      </c>
    </row>
    <row r="1913" spans="1:6" x14ac:dyDescent="0.25">
      <c r="A1913" s="5" t="s">
        <v>25</v>
      </c>
      <c r="B1913" s="26">
        <v>43972</v>
      </c>
      <c r="C1913" s="4">
        <v>3</v>
      </c>
      <c r="D1913" s="29">
        <v>336</v>
      </c>
      <c r="F1913" s="79">
        <f t="shared" si="100"/>
        <v>0</v>
      </c>
    </row>
    <row r="1914" spans="1:6" x14ac:dyDescent="0.25">
      <c r="A1914" s="5" t="s">
        <v>41</v>
      </c>
      <c r="B1914" s="26">
        <v>43972</v>
      </c>
      <c r="C1914" s="4">
        <v>0</v>
      </c>
      <c r="D1914" s="29">
        <v>5</v>
      </c>
      <c r="F1914" s="79">
        <f t="shared" si="100"/>
        <v>1</v>
      </c>
    </row>
    <row r="1915" spans="1:6" x14ac:dyDescent="0.25">
      <c r="A1915" s="5" t="s">
        <v>42</v>
      </c>
      <c r="B1915" s="26">
        <v>43972</v>
      </c>
      <c r="C1915" s="4">
        <v>0</v>
      </c>
      <c r="D1915" s="29">
        <v>4</v>
      </c>
      <c r="F1915" s="79">
        <f>E1915+F1891</f>
        <v>0</v>
      </c>
    </row>
    <row r="1916" spans="1:6" x14ac:dyDescent="0.25">
      <c r="A1916" s="5" t="s">
        <v>43</v>
      </c>
      <c r="B1916" s="26">
        <v>43972</v>
      </c>
      <c r="C1916" s="4">
        <v>0</v>
      </c>
      <c r="D1916" s="29">
        <v>11</v>
      </c>
      <c r="F1916" s="79">
        <f t="shared" si="100"/>
        <v>0</v>
      </c>
    </row>
    <row r="1917" spans="1:6" x14ac:dyDescent="0.25">
      <c r="A1917" s="5" t="s">
        <v>44</v>
      </c>
      <c r="B1917" s="26">
        <v>43972</v>
      </c>
      <c r="C1917" s="4">
        <v>0</v>
      </c>
      <c r="D1917" s="29">
        <v>49</v>
      </c>
      <c r="F1917" s="79">
        <f t="shared" si="100"/>
        <v>0</v>
      </c>
    </row>
    <row r="1918" spans="1:6" x14ac:dyDescent="0.25">
      <c r="A1918" s="5" t="s">
        <v>29</v>
      </c>
      <c r="B1918" s="26">
        <v>43972</v>
      </c>
      <c r="C1918" s="4">
        <v>5</v>
      </c>
      <c r="D1918" s="29">
        <v>254</v>
      </c>
      <c r="F1918" s="79">
        <f>E1918+F1894</f>
        <v>3</v>
      </c>
    </row>
    <row r="1919" spans="1:6" x14ac:dyDescent="0.25">
      <c r="A1919" s="5" t="s">
        <v>45</v>
      </c>
      <c r="B1919" s="26">
        <v>43972</v>
      </c>
      <c r="C1919" s="4">
        <v>0</v>
      </c>
      <c r="D1919" s="29">
        <v>22</v>
      </c>
      <c r="F1919" s="79">
        <f>E1919+F1895</f>
        <v>0</v>
      </c>
    </row>
    <row r="1920" spans="1:6" x14ac:dyDescent="0.25">
      <c r="A1920" s="5" t="s">
        <v>46</v>
      </c>
      <c r="B1920" s="26">
        <v>43972</v>
      </c>
      <c r="C1920" s="4">
        <v>0</v>
      </c>
      <c r="D1920" s="29">
        <v>148</v>
      </c>
      <c r="F1920" s="79">
        <f t="shared" si="100"/>
        <v>0</v>
      </c>
    </row>
    <row r="1921" spans="1:6" x14ac:dyDescent="0.25">
      <c r="A1921" s="5" t="s">
        <v>47</v>
      </c>
      <c r="B1921" s="26">
        <v>43972</v>
      </c>
      <c r="C1921" s="4">
        <v>1</v>
      </c>
      <c r="D1921" s="29">
        <v>43</v>
      </c>
      <c r="F1921" s="79">
        <f>E1921+F1897</f>
        <v>3</v>
      </c>
    </row>
    <row r="1922" spans="1:6" x14ac:dyDescent="0.25">
      <c r="A1922" s="61" t="s">
        <v>22</v>
      </c>
      <c r="B1922" s="26">
        <v>43973</v>
      </c>
      <c r="C1922" s="4">
        <v>266</v>
      </c>
      <c r="D1922" s="29">
        <v>3575</v>
      </c>
      <c r="E1922" s="4">
        <v>5</v>
      </c>
      <c r="F1922" s="79">
        <f>E1922+F1898</f>
        <v>176</v>
      </c>
    </row>
    <row r="1923" spans="1:6" x14ac:dyDescent="0.25">
      <c r="A1923" s="5" t="s">
        <v>35</v>
      </c>
      <c r="B1923" s="26">
        <v>43973</v>
      </c>
      <c r="C1923" s="4">
        <v>0</v>
      </c>
      <c r="D1923" s="29">
        <v>0</v>
      </c>
      <c r="F1923" s="79">
        <f t="shared" ref="F1923:F1929" si="101">E1923+F1899</f>
        <v>0</v>
      </c>
    </row>
    <row r="1924" spans="1:6" x14ac:dyDescent="0.25">
      <c r="A1924" s="5" t="s">
        <v>21</v>
      </c>
      <c r="B1924" s="26">
        <v>43973</v>
      </c>
      <c r="C1924" s="4">
        <v>27</v>
      </c>
      <c r="D1924" s="29">
        <v>721</v>
      </c>
      <c r="E1924" s="4">
        <v>2</v>
      </c>
      <c r="F1924" s="79">
        <f t="shared" si="101"/>
        <v>38</v>
      </c>
    </row>
    <row r="1925" spans="1:6" x14ac:dyDescent="0.25">
      <c r="A1925" s="5" t="s">
        <v>36</v>
      </c>
      <c r="B1925" s="26">
        <v>43973</v>
      </c>
      <c r="C1925" s="4">
        <v>0</v>
      </c>
      <c r="D1925" s="29">
        <v>4</v>
      </c>
      <c r="F1925" s="79">
        <f t="shared" si="101"/>
        <v>1</v>
      </c>
    </row>
    <row r="1926" spans="1:6" x14ac:dyDescent="0.25">
      <c r="A1926" s="5" t="s">
        <v>20</v>
      </c>
      <c r="B1926" s="26">
        <v>43973</v>
      </c>
      <c r="C1926" s="4">
        <v>404</v>
      </c>
      <c r="D1926" s="29">
        <v>4605</v>
      </c>
      <c r="E1926" s="4">
        <v>7</v>
      </c>
      <c r="F1926" s="79">
        <f t="shared" si="101"/>
        <v>143</v>
      </c>
    </row>
    <row r="1927" spans="1:6" x14ac:dyDescent="0.25">
      <c r="A1927" s="5" t="s">
        <v>27</v>
      </c>
      <c r="B1927" s="26">
        <v>43973</v>
      </c>
      <c r="C1927" s="4">
        <v>9</v>
      </c>
      <c r="D1927" s="29">
        <v>450</v>
      </c>
      <c r="E1927" s="4">
        <v>1</v>
      </c>
      <c r="F1927" s="79">
        <f t="shared" si="101"/>
        <v>25</v>
      </c>
    </row>
    <row r="1928" spans="1:6" x14ac:dyDescent="0.25">
      <c r="A1928" s="5" t="s">
        <v>37</v>
      </c>
      <c r="B1928" s="26">
        <v>43973</v>
      </c>
      <c r="C1928" s="4">
        <v>0</v>
      </c>
      <c r="D1928" s="29">
        <v>78</v>
      </c>
      <c r="F1928" s="79">
        <f t="shared" si="101"/>
        <v>0</v>
      </c>
    </row>
    <row r="1929" spans="1:6" x14ac:dyDescent="0.25">
      <c r="A1929" s="5" t="s">
        <v>38</v>
      </c>
      <c r="B1929" s="26">
        <v>43973</v>
      </c>
      <c r="C1929" s="4">
        <v>0</v>
      </c>
      <c r="D1929" s="29">
        <v>29</v>
      </c>
      <c r="F1929" s="79">
        <f t="shared" si="101"/>
        <v>0</v>
      </c>
    </row>
    <row r="1930" spans="1:6" x14ac:dyDescent="0.25">
      <c r="A1930" s="5" t="s">
        <v>48</v>
      </c>
      <c r="B1930" s="26">
        <v>43973</v>
      </c>
      <c r="C1930" s="4">
        <v>0</v>
      </c>
      <c r="D1930" s="29">
        <v>0</v>
      </c>
      <c r="F1930" s="79">
        <f t="shared" ref="F1930:F1944" si="102">E1930+F1905</f>
        <v>0</v>
      </c>
    </row>
    <row r="1931" spans="1:6" x14ac:dyDescent="0.25">
      <c r="A1931" s="5" t="s">
        <v>39</v>
      </c>
      <c r="B1931" s="26">
        <v>43973</v>
      </c>
      <c r="C1931" s="4">
        <v>0</v>
      </c>
      <c r="D1931" s="29">
        <v>5</v>
      </c>
      <c r="F1931" s="79">
        <f t="shared" si="102"/>
        <v>0</v>
      </c>
    </row>
    <row r="1932" spans="1:6" x14ac:dyDescent="0.25">
      <c r="A1932" s="5" t="s">
        <v>40</v>
      </c>
      <c r="B1932" s="26">
        <v>43973</v>
      </c>
      <c r="C1932" s="4">
        <v>0</v>
      </c>
      <c r="D1932" s="29">
        <v>5</v>
      </c>
      <c r="F1932" s="79">
        <f t="shared" si="102"/>
        <v>0</v>
      </c>
    </row>
    <row r="1933" spans="1:6" x14ac:dyDescent="0.25">
      <c r="A1933" s="5" t="s">
        <v>28</v>
      </c>
      <c r="B1933" s="26">
        <v>43973</v>
      </c>
      <c r="C1933" s="4">
        <v>0</v>
      </c>
      <c r="D1933" s="29">
        <v>63</v>
      </c>
      <c r="F1933" s="79">
        <f t="shared" si="102"/>
        <v>0</v>
      </c>
    </row>
    <row r="1934" spans="1:6" x14ac:dyDescent="0.25">
      <c r="A1934" s="5" t="s">
        <v>24</v>
      </c>
      <c r="B1934" s="26">
        <v>43973</v>
      </c>
      <c r="C1934" s="4">
        <v>0</v>
      </c>
      <c r="D1934" s="29">
        <v>90</v>
      </c>
      <c r="F1934" s="79">
        <f t="shared" si="102"/>
        <v>0</v>
      </c>
    </row>
    <row r="1935" spans="1:6" x14ac:dyDescent="0.25">
      <c r="A1935" s="5" t="s">
        <v>30</v>
      </c>
      <c r="B1935" s="26">
        <v>43973</v>
      </c>
      <c r="C1935" s="4">
        <v>0</v>
      </c>
      <c r="D1935" s="29">
        <v>25</v>
      </c>
      <c r="F1935" s="79">
        <f t="shared" si="102"/>
        <v>0</v>
      </c>
    </row>
    <row r="1936" spans="1:6" x14ac:dyDescent="0.25">
      <c r="A1936" s="5" t="s">
        <v>26</v>
      </c>
      <c r="B1936" s="26">
        <v>43973</v>
      </c>
      <c r="C1936" s="4">
        <v>0</v>
      </c>
      <c r="D1936" s="29">
        <v>114</v>
      </c>
      <c r="F1936" s="79">
        <f t="shared" si="102"/>
        <v>0</v>
      </c>
    </row>
    <row r="1937" spans="1:6" x14ac:dyDescent="0.25">
      <c r="A1937" s="5" t="s">
        <v>25</v>
      </c>
      <c r="B1937" s="26">
        <v>43973</v>
      </c>
      <c r="C1937" s="4">
        <v>6</v>
      </c>
      <c r="D1937" s="29">
        <v>342</v>
      </c>
      <c r="E1937" s="4">
        <v>2</v>
      </c>
      <c r="F1937" s="79">
        <f t="shared" si="102"/>
        <v>2</v>
      </c>
    </row>
    <row r="1938" spans="1:6" x14ac:dyDescent="0.25">
      <c r="A1938" s="5" t="s">
        <v>41</v>
      </c>
      <c r="B1938" s="26">
        <v>43973</v>
      </c>
      <c r="C1938" s="4">
        <v>2</v>
      </c>
      <c r="D1938" s="29">
        <v>7</v>
      </c>
      <c r="F1938" s="79">
        <f t="shared" si="102"/>
        <v>0</v>
      </c>
    </row>
    <row r="1939" spans="1:6" x14ac:dyDescent="0.25">
      <c r="A1939" s="5" t="s">
        <v>42</v>
      </c>
      <c r="B1939" s="26">
        <v>43973</v>
      </c>
      <c r="C1939" s="4">
        <v>0</v>
      </c>
      <c r="D1939" s="29">
        <v>4</v>
      </c>
      <c r="F1939" s="79">
        <f>E1939+F1915</f>
        <v>0</v>
      </c>
    </row>
    <row r="1940" spans="1:6" x14ac:dyDescent="0.25">
      <c r="A1940" s="5" t="s">
        <v>43</v>
      </c>
      <c r="B1940" s="26">
        <v>43973</v>
      </c>
      <c r="C1940" s="4">
        <v>0</v>
      </c>
      <c r="D1940" s="29">
        <v>11</v>
      </c>
      <c r="F1940" s="79">
        <f t="shared" si="102"/>
        <v>0</v>
      </c>
    </row>
    <row r="1941" spans="1:6" x14ac:dyDescent="0.25">
      <c r="A1941" s="5" t="s">
        <v>44</v>
      </c>
      <c r="B1941" s="26">
        <v>43973</v>
      </c>
      <c r="C1941" s="4">
        <v>0</v>
      </c>
      <c r="D1941" s="29">
        <v>49</v>
      </c>
      <c r="F1941" s="79">
        <f t="shared" si="102"/>
        <v>0</v>
      </c>
    </row>
    <row r="1942" spans="1:6" x14ac:dyDescent="0.25">
      <c r="A1942" s="5" t="s">
        <v>29</v>
      </c>
      <c r="B1942" s="26">
        <v>43973</v>
      </c>
      <c r="C1942" s="4">
        <v>4</v>
      </c>
      <c r="D1942" s="29">
        <v>258</v>
      </c>
      <c r="F1942" s="79">
        <f>E1942+F1918</f>
        <v>3</v>
      </c>
    </row>
    <row r="1943" spans="1:6" x14ac:dyDescent="0.25">
      <c r="A1943" s="5" t="s">
        <v>45</v>
      </c>
      <c r="B1943" s="26">
        <v>43973</v>
      </c>
      <c r="C1943" s="4">
        <v>0</v>
      </c>
      <c r="D1943" s="29">
        <v>22</v>
      </c>
      <c r="F1943" s="79">
        <f>E1943+F1919</f>
        <v>0</v>
      </c>
    </row>
    <row r="1944" spans="1:6" x14ac:dyDescent="0.25">
      <c r="A1944" s="5" t="s">
        <v>46</v>
      </c>
      <c r="B1944" s="26">
        <v>43973</v>
      </c>
      <c r="C1944" s="4">
        <v>0</v>
      </c>
      <c r="D1944" s="29">
        <v>148</v>
      </c>
      <c r="F1944" s="79">
        <f t="shared" si="102"/>
        <v>0</v>
      </c>
    </row>
    <row r="1945" spans="1:6" x14ac:dyDescent="0.25">
      <c r="A1945" s="5" t="s">
        <v>47</v>
      </c>
      <c r="B1945" s="26">
        <v>43973</v>
      </c>
      <c r="C1945" s="4">
        <v>0</v>
      </c>
      <c r="D1945" s="29">
        <v>43</v>
      </c>
      <c r="F1945" s="79">
        <f>E1945+F1921</f>
        <v>3</v>
      </c>
    </row>
    <row r="1946" spans="1:6" x14ac:dyDescent="0.25">
      <c r="A1946" s="61" t="s">
        <v>22</v>
      </c>
      <c r="B1946" s="26">
        <v>43974</v>
      </c>
      <c r="C1946" s="4">
        <v>289</v>
      </c>
      <c r="D1946" s="29">
        <v>3864</v>
      </c>
      <c r="E1946" s="4">
        <v>4</v>
      </c>
      <c r="F1946" s="79">
        <f>E1946+F1922</f>
        <v>180</v>
      </c>
    </row>
    <row r="1947" spans="1:6" x14ac:dyDescent="0.25">
      <c r="A1947" s="5" t="s">
        <v>35</v>
      </c>
      <c r="B1947" s="26">
        <v>43974</v>
      </c>
      <c r="C1947" s="4">
        <v>0</v>
      </c>
      <c r="D1947" s="29">
        <v>0</v>
      </c>
      <c r="F1947" s="79">
        <f t="shared" ref="F1947:F1953" si="103">E1947+F1923</f>
        <v>0</v>
      </c>
    </row>
    <row r="1948" spans="1:6" x14ac:dyDescent="0.25">
      <c r="A1948" s="5" t="s">
        <v>21</v>
      </c>
      <c r="B1948" s="26">
        <v>43974</v>
      </c>
      <c r="C1948" s="4">
        <v>7</v>
      </c>
      <c r="D1948" s="29">
        <v>728</v>
      </c>
      <c r="E1948" s="4">
        <v>2</v>
      </c>
      <c r="F1948" s="79">
        <f t="shared" si="103"/>
        <v>40</v>
      </c>
    </row>
    <row r="1949" spans="1:6" x14ac:dyDescent="0.25">
      <c r="A1949" s="5" t="s">
        <v>36</v>
      </c>
      <c r="B1949" s="26">
        <v>43974</v>
      </c>
      <c r="C1949" s="4">
        <v>0</v>
      </c>
      <c r="D1949" s="29">
        <v>4</v>
      </c>
      <c r="F1949" s="79">
        <f t="shared" si="103"/>
        <v>1</v>
      </c>
    </row>
    <row r="1950" spans="1:6" x14ac:dyDescent="0.25">
      <c r="A1950" s="5" t="s">
        <v>20</v>
      </c>
      <c r="B1950" s="26">
        <v>43974</v>
      </c>
      <c r="C1950" s="4">
        <v>400</v>
      </c>
      <c r="D1950" s="29">
        <v>5005</v>
      </c>
      <c r="E1950" s="4">
        <v>6</v>
      </c>
      <c r="F1950" s="79">
        <f t="shared" si="103"/>
        <v>149</v>
      </c>
    </row>
    <row r="1951" spans="1:6" x14ac:dyDescent="0.25">
      <c r="A1951" s="5" t="s">
        <v>27</v>
      </c>
      <c r="B1951" s="26">
        <v>43974</v>
      </c>
      <c r="C1951" s="4">
        <v>0</v>
      </c>
      <c r="D1951" s="29">
        <v>450</v>
      </c>
      <c r="F1951" s="79">
        <f t="shared" si="103"/>
        <v>25</v>
      </c>
    </row>
    <row r="1952" spans="1:6" x14ac:dyDescent="0.25">
      <c r="A1952" s="5" t="s">
        <v>37</v>
      </c>
      <c r="B1952" s="26">
        <v>43974</v>
      </c>
      <c r="C1952" s="4">
        <v>0</v>
      </c>
      <c r="D1952" s="29">
        <v>78</v>
      </c>
      <c r="F1952" s="79">
        <f t="shared" si="103"/>
        <v>0</v>
      </c>
    </row>
    <row r="1953" spans="1:6" x14ac:dyDescent="0.25">
      <c r="A1953" s="5" t="s">
        <v>38</v>
      </c>
      <c r="B1953" s="26">
        <v>43974</v>
      </c>
      <c r="C1953" s="4">
        <v>0</v>
      </c>
      <c r="D1953" s="29">
        <v>29</v>
      </c>
      <c r="F1953" s="79">
        <f t="shared" si="103"/>
        <v>0</v>
      </c>
    </row>
    <row r="1954" spans="1:6" x14ac:dyDescent="0.25">
      <c r="A1954" s="5" t="s">
        <v>48</v>
      </c>
      <c r="B1954" s="26">
        <v>43974</v>
      </c>
      <c r="C1954" s="4">
        <v>0</v>
      </c>
      <c r="D1954" s="29">
        <v>0</v>
      </c>
      <c r="F1954" s="79">
        <f t="shared" ref="F1954:F1968" si="104">E1954+F1929</f>
        <v>0</v>
      </c>
    </row>
    <row r="1955" spans="1:6" x14ac:dyDescent="0.25">
      <c r="A1955" s="5" t="s">
        <v>39</v>
      </c>
      <c r="B1955" s="26">
        <v>43974</v>
      </c>
      <c r="C1955" s="4">
        <v>0</v>
      </c>
      <c r="D1955" s="29">
        <v>5</v>
      </c>
      <c r="F1955" s="79">
        <f t="shared" si="104"/>
        <v>0</v>
      </c>
    </row>
    <row r="1956" spans="1:6" x14ac:dyDescent="0.25">
      <c r="A1956" s="5" t="s">
        <v>40</v>
      </c>
      <c r="B1956" s="26">
        <v>43974</v>
      </c>
      <c r="C1956" s="4">
        <v>0</v>
      </c>
      <c r="D1956" s="29">
        <v>5</v>
      </c>
      <c r="F1956" s="79">
        <f t="shared" si="104"/>
        <v>0</v>
      </c>
    </row>
    <row r="1957" spans="1:6" x14ac:dyDescent="0.25">
      <c r="A1957" s="5" t="s">
        <v>28</v>
      </c>
      <c r="B1957" s="26">
        <v>43974</v>
      </c>
      <c r="C1957" s="4">
        <v>0</v>
      </c>
      <c r="D1957" s="29">
        <v>63</v>
      </c>
      <c r="F1957" s="79">
        <f t="shared" si="104"/>
        <v>0</v>
      </c>
    </row>
    <row r="1958" spans="1:6" x14ac:dyDescent="0.25">
      <c r="A1958" s="5" t="s">
        <v>24</v>
      </c>
      <c r="B1958" s="26">
        <v>43974</v>
      </c>
      <c r="C1958" s="4">
        <v>0</v>
      </c>
      <c r="D1958" s="29">
        <v>90</v>
      </c>
      <c r="F1958" s="79">
        <f t="shared" si="104"/>
        <v>0</v>
      </c>
    </row>
    <row r="1959" spans="1:6" x14ac:dyDescent="0.25">
      <c r="A1959" s="5" t="s">
        <v>30</v>
      </c>
      <c r="B1959" s="26">
        <v>43974</v>
      </c>
      <c r="C1959" s="4">
        <v>0</v>
      </c>
      <c r="D1959" s="29">
        <v>25</v>
      </c>
      <c r="F1959" s="79">
        <f t="shared" si="104"/>
        <v>0</v>
      </c>
    </row>
    <row r="1960" spans="1:6" x14ac:dyDescent="0.25">
      <c r="A1960" s="5" t="s">
        <v>26</v>
      </c>
      <c r="B1960" s="26">
        <v>43974</v>
      </c>
      <c r="C1960" s="4">
        <v>0</v>
      </c>
      <c r="D1960" s="29">
        <v>114</v>
      </c>
      <c r="F1960" s="79">
        <f t="shared" si="104"/>
        <v>0</v>
      </c>
    </row>
    <row r="1961" spans="1:6" x14ac:dyDescent="0.25">
      <c r="A1961" s="5" t="s">
        <v>25</v>
      </c>
      <c r="B1961" s="26">
        <v>43974</v>
      </c>
      <c r="C1961" s="4">
        <v>5</v>
      </c>
      <c r="D1961" s="29">
        <v>347</v>
      </c>
      <c r="F1961" s="79">
        <f t="shared" si="104"/>
        <v>0</v>
      </c>
    </row>
    <row r="1962" spans="1:6" x14ac:dyDescent="0.25">
      <c r="A1962" s="5" t="s">
        <v>41</v>
      </c>
      <c r="B1962" s="26">
        <v>43974</v>
      </c>
      <c r="C1962" s="4">
        <v>0</v>
      </c>
      <c r="D1962" s="29">
        <v>7</v>
      </c>
      <c r="F1962" s="79">
        <f t="shared" si="104"/>
        <v>2</v>
      </c>
    </row>
    <row r="1963" spans="1:6" x14ac:dyDescent="0.25">
      <c r="A1963" s="5" t="s">
        <v>42</v>
      </c>
      <c r="B1963" s="26">
        <v>43974</v>
      </c>
      <c r="C1963" s="4">
        <v>0</v>
      </c>
      <c r="D1963" s="29">
        <v>4</v>
      </c>
      <c r="F1963" s="79">
        <f>E1963+F1939</f>
        <v>0</v>
      </c>
    </row>
    <row r="1964" spans="1:6" x14ac:dyDescent="0.25">
      <c r="A1964" s="5" t="s">
        <v>43</v>
      </c>
      <c r="B1964" s="26">
        <v>43974</v>
      </c>
      <c r="C1964" s="4">
        <v>0</v>
      </c>
      <c r="D1964" s="29">
        <v>11</v>
      </c>
      <c r="F1964" s="79">
        <f t="shared" si="104"/>
        <v>0</v>
      </c>
    </row>
    <row r="1965" spans="1:6" x14ac:dyDescent="0.25">
      <c r="A1965" s="5" t="s">
        <v>44</v>
      </c>
      <c r="B1965" s="26">
        <v>43974</v>
      </c>
      <c r="C1965" s="4">
        <v>0</v>
      </c>
      <c r="D1965" s="29">
        <v>49</v>
      </c>
      <c r="F1965" s="79">
        <f t="shared" si="104"/>
        <v>0</v>
      </c>
    </row>
    <row r="1966" spans="1:6" x14ac:dyDescent="0.25">
      <c r="A1966" s="5" t="s">
        <v>29</v>
      </c>
      <c r="B1966" s="26">
        <v>43974</v>
      </c>
      <c r="C1966" s="4">
        <v>0</v>
      </c>
      <c r="D1966" s="29">
        <v>258</v>
      </c>
      <c r="F1966" s="79">
        <f>E1966+F1942</f>
        <v>3</v>
      </c>
    </row>
    <row r="1967" spans="1:6" x14ac:dyDescent="0.25">
      <c r="A1967" s="5" t="s">
        <v>45</v>
      </c>
      <c r="B1967" s="26">
        <v>43974</v>
      </c>
      <c r="C1967" s="4">
        <v>0</v>
      </c>
      <c r="D1967" s="29">
        <v>22</v>
      </c>
      <c r="F1967" s="79">
        <f>E1967+F1943</f>
        <v>0</v>
      </c>
    </row>
    <row r="1968" spans="1:6" x14ac:dyDescent="0.25">
      <c r="A1968" s="5" t="s">
        <v>46</v>
      </c>
      <c r="B1968" s="26">
        <v>43974</v>
      </c>
      <c r="C1968" s="4">
        <v>0</v>
      </c>
      <c r="D1968" s="29">
        <v>148</v>
      </c>
      <c r="F1968" s="79">
        <f t="shared" si="104"/>
        <v>0</v>
      </c>
    </row>
    <row r="1969" spans="1:6" x14ac:dyDescent="0.25">
      <c r="A1969" s="5" t="s">
        <v>47</v>
      </c>
      <c r="B1969" s="26">
        <v>43974</v>
      </c>
      <c r="C1969" s="4">
        <v>2</v>
      </c>
      <c r="D1969" s="29">
        <v>45</v>
      </c>
      <c r="F1969" s="79">
        <f>E1969+F1945</f>
        <v>3</v>
      </c>
    </row>
    <row r="1970" spans="1:6" x14ac:dyDescent="0.25">
      <c r="A1970" s="61" t="s">
        <v>22</v>
      </c>
      <c r="B1970" s="26">
        <v>43975</v>
      </c>
      <c r="C1970" s="4">
        <v>196</v>
      </c>
      <c r="D1970" s="29">
        <v>4060</v>
      </c>
      <c r="E1970" s="4">
        <v>2</v>
      </c>
      <c r="F1970" s="79">
        <f>E1970+F1946</f>
        <v>182</v>
      </c>
    </row>
    <row r="1971" spans="1:6" x14ac:dyDescent="0.25">
      <c r="A1971" s="5" t="s">
        <v>35</v>
      </c>
      <c r="B1971" s="26">
        <v>43975</v>
      </c>
      <c r="C1971" s="4">
        <v>0</v>
      </c>
      <c r="D1971" s="29">
        <v>0</v>
      </c>
      <c r="F1971" s="79">
        <f t="shared" ref="F1971:F1977" si="105">E1971+F1947</f>
        <v>0</v>
      </c>
    </row>
    <row r="1972" spans="1:6" x14ac:dyDescent="0.25">
      <c r="A1972" s="5" t="s">
        <v>21</v>
      </c>
      <c r="B1972" s="26">
        <v>43975</v>
      </c>
      <c r="C1972" s="4">
        <v>20</v>
      </c>
      <c r="D1972" s="29">
        <v>748</v>
      </c>
      <c r="E1972" s="4">
        <v>2</v>
      </c>
      <c r="F1972" s="79">
        <f t="shared" si="105"/>
        <v>42</v>
      </c>
    </row>
    <row r="1973" spans="1:6" x14ac:dyDescent="0.25">
      <c r="A1973" s="5" t="s">
        <v>36</v>
      </c>
      <c r="B1973" s="26">
        <v>43975</v>
      </c>
      <c r="C1973" s="4">
        <v>0</v>
      </c>
      <c r="D1973" s="29">
        <v>4</v>
      </c>
      <c r="F1973" s="79">
        <f t="shared" si="105"/>
        <v>1</v>
      </c>
    </row>
    <row r="1974" spans="1:6" x14ac:dyDescent="0.25">
      <c r="A1974" s="5" t="s">
        <v>20</v>
      </c>
      <c r="B1974" s="26">
        <v>43975</v>
      </c>
      <c r="C1974" s="4">
        <v>495</v>
      </c>
      <c r="D1974" s="29">
        <v>5500</v>
      </c>
      <c r="E1974" s="4">
        <v>3</v>
      </c>
      <c r="F1974" s="79">
        <f t="shared" si="105"/>
        <v>152</v>
      </c>
    </row>
    <row r="1975" spans="1:6" x14ac:dyDescent="0.25">
      <c r="A1975" s="5" t="s">
        <v>27</v>
      </c>
      <c r="B1975" s="26">
        <v>43975</v>
      </c>
      <c r="C1975" s="4">
        <v>6</v>
      </c>
      <c r="D1975" s="29">
        <v>456</v>
      </c>
      <c r="F1975" s="79">
        <f t="shared" si="105"/>
        <v>25</v>
      </c>
    </row>
    <row r="1976" spans="1:6" x14ac:dyDescent="0.25">
      <c r="A1976" s="5" t="s">
        <v>37</v>
      </c>
      <c r="B1976" s="26">
        <v>43975</v>
      </c>
      <c r="C1976" s="4">
        <v>0</v>
      </c>
      <c r="D1976" s="29">
        <v>78</v>
      </c>
      <c r="F1976" s="79">
        <f t="shared" si="105"/>
        <v>0</v>
      </c>
    </row>
    <row r="1977" spans="1:6" x14ac:dyDescent="0.25">
      <c r="A1977" s="5" t="s">
        <v>38</v>
      </c>
      <c r="B1977" s="26">
        <v>43975</v>
      </c>
      <c r="C1977" s="4">
        <v>0</v>
      </c>
      <c r="D1977" s="29">
        <v>29</v>
      </c>
      <c r="F1977" s="79">
        <f t="shared" si="105"/>
        <v>0</v>
      </c>
    </row>
    <row r="1978" spans="1:6" x14ac:dyDescent="0.25">
      <c r="A1978" s="5" t="s">
        <v>48</v>
      </c>
      <c r="B1978" s="26">
        <v>43975</v>
      </c>
      <c r="C1978" s="4">
        <v>0</v>
      </c>
      <c r="D1978" s="29">
        <v>0</v>
      </c>
      <c r="F1978" s="79">
        <f t="shared" ref="F1978:F1992" si="106">E1978+F1953</f>
        <v>0</v>
      </c>
    </row>
    <row r="1979" spans="1:6" x14ac:dyDescent="0.25">
      <c r="A1979" s="5" t="s">
        <v>39</v>
      </c>
      <c r="B1979" s="26">
        <v>43975</v>
      </c>
      <c r="C1979" s="4">
        <v>0</v>
      </c>
      <c r="D1979" s="29">
        <v>5</v>
      </c>
      <c r="F1979" s="79">
        <f t="shared" si="106"/>
        <v>0</v>
      </c>
    </row>
    <row r="1980" spans="1:6" x14ac:dyDescent="0.25">
      <c r="A1980" s="5" t="s">
        <v>40</v>
      </c>
      <c r="B1980" s="26">
        <v>43975</v>
      </c>
      <c r="C1980" s="4">
        <v>0</v>
      </c>
      <c r="D1980" s="29">
        <v>5</v>
      </c>
      <c r="F1980" s="79">
        <f t="shared" si="106"/>
        <v>0</v>
      </c>
    </row>
    <row r="1981" spans="1:6" x14ac:dyDescent="0.25">
      <c r="A1981" s="5" t="s">
        <v>28</v>
      </c>
      <c r="B1981" s="26">
        <v>43975</v>
      </c>
      <c r="C1981" s="4">
        <v>0</v>
      </c>
      <c r="D1981" s="29">
        <v>63</v>
      </c>
      <c r="F1981" s="79">
        <f t="shared" si="106"/>
        <v>0</v>
      </c>
    </row>
    <row r="1982" spans="1:6" x14ac:dyDescent="0.25">
      <c r="A1982" s="5" t="s">
        <v>24</v>
      </c>
      <c r="B1982" s="26">
        <v>43975</v>
      </c>
      <c r="C1982" s="4">
        <v>0</v>
      </c>
      <c r="D1982" s="29">
        <v>90</v>
      </c>
      <c r="F1982" s="79">
        <f t="shared" si="106"/>
        <v>0</v>
      </c>
    </row>
    <row r="1983" spans="1:6" x14ac:dyDescent="0.25">
      <c r="A1983" s="5" t="s">
        <v>30</v>
      </c>
      <c r="B1983" s="26">
        <v>43975</v>
      </c>
      <c r="C1983" s="4">
        <v>0</v>
      </c>
      <c r="D1983" s="29">
        <v>25</v>
      </c>
      <c r="F1983" s="79">
        <f t="shared" si="106"/>
        <v>0</v>
      </c>
    </row>
    <row r="1984" spans="1:6" x14ac:dyDescent="0.25">
      <c r="A1984" s="5" t="s">
        <v>26</v>
      </c>
      <c r="B1984" s="26">
        <v>43975</v>
      </c>
      <c r="C1984" s="4">
        <v>1</v>
      </c>
      <c r="D1984" s="29">
        <v>115</v>
      </c>
      <c r="F1984" s="79">
        <f t="shared" si="106"/>
        <v>0</v>
      </c>
    </row>
    <row r="1985" spans="1:6" x14ac:dyDescent="0.25">
      <c r="A1985" s="5" t="s">
        <v>25</v>
      </c>
      <c r="B1985" s="26">
        <v>43975</v>
      </c>
      <c r="C1985" s="4">
        <v>5</v>
      </c>
      <c r="D1985" s="29">
        <v>352</v>
      </c>
      <c r="F1985" s="79">
        <f t="shared" si="106"/>
        <v>0</v>
      </c>
    </row>
    <row r="1986" spans="1:6" x14ac:dyDescent="0.25">
      <c r="A1986" s="5" t="s">
        <v>41</v>
      </c>
      <c r="B1986" s="26">
        <v>43975</v>
      </c>
      <c r="C1986" s="4">
        <v>0</v>
      </c>
      <c r="D1986" s="29">
        <v>7</v>
      </c>
      <c r="F1986" s="79">
        <f t="shared" si="106"/>
        <v>0</v>
      </c>
    </row>
    <row r="1987" spans="1:6" x14ac:dyDescent="0.25">
      <c r="A1987" s="5" t="s">
        <v>42</v>
      </c>
      <c r="B1987" s="26">
        <v>43975</v>
      </c>
      <c r="C1987" s="4">
        <v>0</v>
      </c>
      <c r="D1987" s="29">
        <v>4</v>
      </c>
      <c r="F1987" s="79">
        <f>E1987+F1963</f>
        <v>0</v>
      </c>
    </row>
    <row r="1988" spans="1:6" x14ac:dyDescent="0.25">
      <c r="A1988" s="5" t="s">
        <v>43</v>
      </c>
      <c r="B1988" s="26">
        <v>43975</v>
      </c>
      <c r="C1988" s="4">
        <v>0</v>
      </c>
      <c r="D1988" s="29">
        <v>11</v>
      </c>
      <c r="F1988" s="79">
        <f t="shared" si="106"/>
        <v>0</v>
      </c>
    </row>
    <row r="1989" spans="1:6" x14ac:dyDescent="0.25">
      <c r="A1989" s="5" t="s">
        <v>44</v>
      </c>
      <c r="B1989" s="26">
        <v>43975</v>
      </c>
      <c r="C1989" s="4">
        <v>0</v>
      </c>
      <c r="D1989" s="29">
        <v>49</v>
      </c>
      <c r="F1989" s="79">
        <f t="shared" si="106"/>
        <v>0</v>
      </c>
    </row>
    <row r="1990" spans="1:6" x14ac:dyDescent="0.25">
      <c r="A1990" s="5" t="s">
        <v>29</v>
      </c>
      <c r="B1990" s="26">
        <v>43975</v>
      </c>
      <c r="C1990" s="4">
        <v>0</v>
      </c>
      <c r="D1990" s="29">
        <v>258</v>
      </c>
      <c r="F1990" s="79">
        <f>E1990+F1966</f>
        <v>3</v>
      </c>
    </row>
    <row r="1991" spans="1:6" x14ac:dyDescent="0.25">
      <c r="A1991" s="5" t="s">
        <v>45</v>
      </c>
      <c r="B1991" s="26">
        <v>43975</v>
      </c>
      <c r="C1991" s="4">
        <v>0</v>
      </c>
      <c r="D1991" s="29">
        <v>22</v>
      </c>
      <c r="F1991" s="79">
        <f>E1991+F1967</f>
        <v>0</v>
      </c>
    </row>
    <row r="1992" spans="1:6" x14ac:dyDescent="0.25">
      <c r="A1992" s="5" t="s">
        <v>46</v>
      </c>
      <c r="B1992" s="26">
        <v>43975</v>
      </c>
      <c r="C1992" s="4">
        <v>0</v>
      </c>
      <c r="D1992" s="29">
        <v>148</v>
      </c>
      <c r="F1992" s="79">
        <f t="shared" si="106"/>
        <v>0</v>
      </c>
    </row>
    <row r="1993" spans="1:6" x14ac:dyDescent="0.25">
      <c r="A1993" s="5" t="s">
        <v>47</v>
      </c>
      <c r="B1993" s="26">
        <v>43975</v>
      </c>
      <c r="C1993" s="4">
        <v>0</v>
      </c>
      <c r="D1993" s="29">
        <v>45</v>
      </c>
      <c r="F1993" s="79">
        <f>E1993+F1969</f>
        <v>3</v>
      </c>
    </row>
    <row r="1994" spans="1:6" x14ac:dyDescent="0.25">
      <c r="A1994" s="61" t="s">
        <v>22</v>
      </c>
      <c r="B1994" s="26">
        <v>43976</v>
      </c>
      <c r="C1994" s="4">
        <v>159</v>
      </c>
      <c r="D1994" s="29">
        <v>4219</v>
      </c>
      <c r="E1994" s="4">
        <v>5</v>
      </c>
      <c r="F1994" s="79">
        <f>E1994+F1970</f>
        <v>187</v>
      </c>
    </row>
    <row r="1995" spans="1:6" x14ac:dyDescent="0.25">
      <c r="A1995" s="5" t="s">
        <v>35</v>
      </c>
      <c r="B1995" s="26">
        <v>43976</v>
      </c>
      <c r="C1995" s="4">
        <v>0</v>
      </c>
      <c r="D1995" s="29">
        <v>0</v>
      </c>
      <c r="F1995" s="79">
        <f t="shared" ref="F1995:F2001" si="107">E1995+F1971</f>
        <v>0</v>
      </c>
    </row>
    <row r="1996" spans="1:6" x14ac:dyDescent="0.25">
      <c r="A1996" s="5" t="s">
        <v>21</v>
      </c>
      <c r="B1996" s="26">
        <v>43976</v>
      </c>
      <c r="C1996" s="4">
        <v>9</v>
      </c>
      <c r="D1996" s="29">
        <v>757</v>
      </c>
      <c r="F1996" s="79">
        <f t="shared" si="107"/>
        <v>42</v>
      </c>
    </row>
    <row r="1997" spans="1:6" x14ac:dyDescent="0.25">
      <c r="A1997" s="5" t="s">
        <v>36</v>
      </c>
      <c r="B1997" s="26">
        <v>43976</v>
      </c>
      <c r="C1997" s="4">
        <v>0</v>
      </c>
      <c r="D1997" s="29">
        <v>4</v>
      </c>
      <c r="F1997" s="79">
        <f t="shared" si="107"/>
        <v>1</v>
      </c>
    </row>
    <row r="1998" spans="1:6" x14ac:dyDescent="0.25">
      <c r="A1998" s="5" t="s">
        <v>20</v>
      </c>
      <c r="B1998" s="26">
        <v>43976</v>
      </c>
      <c r="C1998" s="4">
        <v>375</v>
      </c>
      <c r="D1998" s="29">
        <v>5875</v>
      </c>
      <c r="E1998" s="4">
        <v>8</v>
      </c>
      <c r="F1998" s="79">
        <f t="shared" si="107"/>
        <v>160</v>
      </c>
    </row>
    <row r="1999" spans="1:6" x14ac:dyDescent="0.25">
      <c r="A1999" s="5" t="s">
        <v>27</v>
      </c>
      <c r="B1999" s="26">
        <v>43976</v>
      </c>
      <c r="C1999" s="4">
        <v>3</v>
      </c>
      <c r="D1999" s="29">
        <v>459</v>
      </c>
      <c r="E1999" s="4">
        <v>1</v>
      </c>
      <c r="F1999" s="79">
        <f t="shared" si="107"/>
        <v>26</v>
      </c>
    </row>
    <row r="2000" spans="1:6" x14ac:dyDescent="0.25">
      <c r="A2000" s="5" t="s">
        <v>37</v>
      </c>
      <c r="B2000" s="26">
        <v>43976</v>
      </c>
      <c r="C2000" s="4">
        <v>0</v>
      </c>
      <c r="D2000" s="29">
        <v>78</v>
      </c>
      <c r="F2000" s="79">
        <f t="shared" si="107"/>
        <v>0</v>
      </c>
    </row>
    <row r="2001" spans="1:6" x14ac:dyDescent="0.25">
      <c r="A2001" s="5" t="s">
        <v>38</v>
      </c>
      <c r="B2001" s="26">
        <v>43976</v>
      </c>
      <c r="C2001" s="4">
        <v>0</v>
      </c>
      <c r="D2001" s="29">
        <v>29</v>
      </c>
      <c r="F2001" s="79">
        <f t="shared" si="107"/>
        <v>0</v>
      </c>
    </row>
    <row r="2002" spans="1:6" x14ac:dyDescent="0.25">
      <c r="A2002" s="5" t="s">
        <v>48</v>
      </c>
      <c r="B2002" s="26">
        <v>43976</v>
      </c>
      <c r="C2002" s="4">
        <v>0</v>
      </c>
      <c r="D2002" s="29">
        <v>0</v>
      </c>
      <c r="F2002" s="79">
        <f t="shared" ref="F2002:F2016" si="108">E2002+F1977</f>
        <v>0</v>
      </c>
    </row>
    <row r="2003" spans="1:6" x14ac:dyDescent="0.25">
      <c r="A2003" s="5" t="s">
        <v>39</v>
      </c>
      <c r="B2003" s="26">
        <v>43976</v>
      </c>
      <c r="C2003" s="4">
        <v>0</v>
      </c>
      <c r="D2003" s="29">
        <v>5</v>
      </c>
      <c r="F2003" s="79">
        <f t="shared" si="108"/>
        <v>0</v>
      </c>
    </row>
    <row r="2004" spans="1:6" x14ac:dyDescent="0.25">
      <c r="A2004" s="5" t="s">
        <v>40</v>
      </c>
      <c r="B2004" s="26">
        <v>43976</v>
      </c>
      <c r="C2004" s="4">
        <v>0</v>
      </c>
      <c r="D2004" s="29">
        <v>5</v>
      </c>
      <c r="F2004" s="79">
        <f t="shared" si="108"/>
        <v>0</v>
      </c>
    </row>
    <row r="2005" spans="1:6" x14ac:dyDescent="0.25">
      <c r="A2005" s="5" t="s">
        <v>28</v>
      </c>
      <c r="B2005" s="26">
        <v>43976</v>
      </c>
      <c r="C2005" s="4">
        <v>0</v>
      </c>
      <c r="D2005" s="29">
        <v>63</v>
      </c>
      <c r="F2005" s="79">
        <f t="shared" si="108"/>
        <v>0</v>
      </c>
    </row>
    <row r="2006" spans="1:6" x14ac:dyDescent="0.25">
      <c r="A2006" s="5" t="s">
        <v>24</v>
      </c>
      <c r="B2006" s="26">
        <v>43976</v>
      </c>
      <c r="C2006" s="4">
        <v>0</v>
      </c>
      <c r="D2006" s="29">
        <v>90</v>
      </c>
      <c r="F2006" s="79">
        <f t="shared" si="108"/>
        <v>0</v>
      </c>
    </row>
    <row r="2007" spans="1:6" x14ac:dyDescent="0.25">
      <c r="A2007" s="5" t="s">
        <v>30</v>
      </c>
      <c r="B2007" s="26">
        <v>43976</v>
      </c>
      <c r="C2007" s="4">
        <v>0</v>
      </c>
      <c r="D2007" s="29">
        <v>25</v>
      </c>
      <c r="F2007" s="79">
        <f t="shared" si="108"/>
        <v>0</v>
      </c>
    </row>
    <row r="2008" spans="1:6" x14ac:dyDescent="0.25">
      <c r="A2008" s="5" t="s">
        <v>26</v>
      </c>
      <c r="B2008" s="26">
        <v>43976</v>
      </c>
      <c r="C2008" s="4">
        <v>1</v>
      </c>
      <c r="D2008" s="29">
        <v>116</v>
      </c>
      <c r="F2008" s="79">
        <f t="shared" si="108"/>
        <v>0</v>
      </c>
    </row>
    <row r="2009" spans="1:6" x14ac:dyDescent="0.25">
      <c r="A2009" s="5" t="s">
        <v>25</v>
      </c>
      <c r="B2009" s="26">
        <v>43976</v>
      </c>
      <c r="C2009" s="4">
        <v>4</v>
      </c>
      <c r="D2009" s="29">
        <v>356</v>
      </c>
      <c r="E2009" s="4">
        <v>1</v>
      </c>
      <c r="F2009" s="79">
        <f t="shared" si="108"/>
        <v>1</v>
      </c>
    </row>
    <row r="2010" spans="1:6" x14ac:dyDescent="0.25">
      <c r="A2010" s="5" t="s">
        <v>41</v>
      </c>
      <c r="B2010" s="26">
        <v>43976</v>
      </c>
      <c r="C2010" s="4">
        <v>0</v>
      </c>
      <c r="D2010" s="29">
        <v>7</v>
      </c>
      <c r="F2010" s="79">
        <f t="shared" si="108"/>
        <v>0</v>
      </c>
    </row>
    <row r="2011" spans="1:6" x14ac:dyDescent="0.25">
      <c r="A2011" s="5" t="s">
        <v>42</v>
      </c>
      <c r="B2011" s="26">
        <v>43976</v>
      </c>
      <c r="C2011" s="4">
        <v>0</v>
      </c>
      <c r="D2011" s="29">
        <v>4</v>
      </c>
      <c r="F2011" s="79">
        <f>E2011+F1987</f>
        <v>0</v>
      </c>
    </row>
    <row r="2012" spans="1:6" x14ac:dyDescent="0.25">
      <c r="A2012" s="5" t="s">
        <v>43</v>
      </c>
      <c r="B2012" s="26">
        <v>43976</v>
      </c>
      <c r="C2012" s="4">
        <v>0</v>
      </c>
      <c r="D2012" s="29">
        <v>11</v>
      </c>
      <c r="F2012" s="79">
        <f t="shared" si="108"/>
        <v>0</v>
      </c>
    </row>
    <row r="2013" spans="1:6" x14ac:dyDescent="0.25">
      <c r="A2013" s="5" t="s">
        <v>44</v>
      </c>
      <c r="B2013" s="26">
        <v>43976</v>
      </c>
      <c r="C2013" s="4">
        <v>0</v>
      </c>
      <c r="D2013" s="29">
        <v>49</v>
      </c>
      <c r="F2013" s="79">
        <f t="shared" si="108"/>
        <v>0</v>
      </c>
    </row>
    <row r="2014" spans="1:6" x14ac:dyDescent="0.25">
      <c r="A2014" s="5" t="s">
        <v>29</v>
      </c>
      <c r="B2014" s="26">
        <v>43976</v>
      </c>
      <c r="C2014" s="4">
        <v>0</v>
      </c>
      <c r="D2014" s="29">
        <v>258</v>
      </c>
      <c r="F2014" s="79">
        <f>E2014+F1990</f>
        <v>3</v>
      </c>
    </row>
    <row r="2015" spans="1:6" x14ac:dyDescent="0.25">
      <c r="A2015" s="5" t="s">
        <v>45</v>
      </c>
      <c r="B2015" s="26">
        <v>43976</v>
      </c>
      <c r="C2015" s="4">
        <v>0</v>
      </c>
      <c r="D2015" s="29">
        <v>22</v>
      </c>
      <c r="F2015" s="79">
        <f>E2015+F1991</f>
        <v>0</v>
      </c>
    </row>
    <row r="2016" spans="1:6" x14ac:dyDescent="0.25">
      <c r="A2016" s="5" t="s">
        <v>46</v>
      </c>
      <c r="B2016" s="26">
        <v>43976</v>
      </c>
      <c r="C2016" s="4">
        <v>0</v>
      </c>
      <c r="D2016" s="29">
        <v>148</v>
      </c>
      <c r="F2016" s="79">
        <f t="shared" si="108"/>
        <v>0</v>
      </c>
    </row>
    <row r="2017" spans="1:6" x14ac:dyDescent="0.25">
      <c r="A2017" s="5" t="s">
        <v>47</v>
      </c>
      <c r="B2017" s="26">
        <v>43976</v>
      </c>
      <c r="C2017" s="4">
        <v>2</v>
      </c>
      <c r="D2017" s="29">
        <v>47</v>
      </c>
      <c r="F2017" s="79">
        <f>E2017+F1993</f>
        <v>3</v>
      </c>
    </row>
    <row r="2018" spans="1:6" x14ac:dyDescent="0.25">
      <c r="A2018" s="61" t="s">
        <v>22</v>
      </c>
      <c r="B2018" s="26">
        <v>43977</v>
      </c>
      <c r="C2018" s="4">
        <v>236</v>
      </c>
      <c r="D2018" s="29">
        <v>4455</v>
      </c>
      <c r="E2018" s="4">
        <v>16</v>
      </c>
      <c r="F2018" s="79">
        <f>E2018+F1994</f>
        <v>203</v>
      </c>
    </row>
    <row r="2019" spans="1:6" x14ac:dyDescent="0.25">
      <c r="A2019" s="5" t="s">
        <v>35</v>
      </c>
      <c r="B2019" s="26">
        <v>43977</v>
      </c>
      <c r="C2019" s="4">
        <v>0</v>
      </c>
      <c r="D2019" s="29">
        <v>0</v>
      </c>
      <c r="F2019" s="79">
        <f t="shared" ref="F2019:F2025" si="109">E2019+F1995</f>
        <v>0</v>
      </c>
    </row>
    <row r="2020" spans="1:6" x14ac:dyDescent="0.25">
      <c r="A2020" s="5" t="s">
        <v>21</v>
      </c>
      <c r="B2020" s="26">
        <v>43977</v>
      </c>
      <c r="C2020" s="4">
        <v>23</v>
      </c>
      <c r="D2020" s="29">
        <v>780</v>
      </c>
      <c r="E2020" s="4">
        <v>2</v>
      </c>
      <c r="F2020" s="79">
        <f t="shared" si="109"/>
        <v>44</v>
      </c>
    </row>
    <row r="2021" spans="1:6" x14ac:dyDescent="0.25">
      <c r="A2021" s="5" t="s">
        <v>36</v>
      </c>
      <c r="B2021" s="26">
        <v>43977</v>
      </c>
      <c r="C2021" s="4">
        <v>1</v>
      </c>
      <c r="D2021" s="29">
        <v>5</v>
      </c>
      <c r="F2021" s="79">
        <f t="shared" si="109"/>
        <v>1</v>
      </c>
    </row>
    <row r="2022" spans="1:6" x14ac:dyDescent="0.25">
      <c r="A2022" s="5" t="s">
        <v>20</v>
      </c>
      <c r="B2022" s="26">
        <v>43977</v>
      </c>
      <c r="C2022" s="4">
        <v>327</v>
      </c>
      <c r="D2022" s="29">
        <v>6202</v>
      </c>
      <c r="E2022" s="4">
        <v>5</v>
      </c>
      <c r="F2022" s="79">
        <f t="shared" si="109"/>
        <v>165</v>
      </c>
    </row>
    <row r="2023" spans="1:6" x14ac:dyDescent="0.25">
      <c r="A2023" s="5" t="s">
        <v>27</v>
      </c>
      <c r="B2023" s="26">
        <v>43977</v>
      </c>
      <c r="C2023" s="4">
        <v>0</v>
      </c>
      <c r="D2023" s="29">
        <v>459</v>
      </c>
      <c r="F2023" s="79">
        <f t="shared" si="109"/>
        <v>26</v>
      </c>
    </row>
    <row r="2024" spans="1:6" x14ac:dyDescent="0.25">
      <c r="A2024" s="5" t="s">
        <v>37</v>
      </c>
      <c r="B2024" s="26">
        <v>43977</v>
      </c>
      <c r="C2024" s="4">
        <v>0</v>
      </c>
      <c r="D2024" s="29">
        <v>78</v>
      </c>
      <c r="F2024" s="79">
        <f t="shared" si="109"/>
        <v>0</v>
      </c>
    </row>
    <row r="2025" spans="1:6" x14ac:dyDescent="0.25">
      <c r="A2025" s="5" t="s">
        <v>38</v>
      </c>
      <c r="B2025" s="26">
        <v>43977</v>
      </c>
      <c r="C2025" s="4">
        <v>0</v>
      </c>
      <c r="D2025" s="29">
        <v>29</v>
      </c>
      <c r="F2025" s="79">
        <f t="shared" si="109"/>
        <v>0</v>
      </c>
    </row>
    <row r="2026" spans="1:6" x14ac:dyDescent="0.25">
      <c r="A2026" s="5" t="s">
        <v>48</v>
      </c>
      <c r="B2026" s="26">
        <v>43977</v>
      </c>
      <c r="C2026" s="4">
        <v>0</v>
      </c>
      <c r="D2026" s="29">
        <v>0</v>
      </c>
      <c r="F2026" s="79">
        <f t="shared" ref="F2026:F2040" si="110">E2026+F2001</f>
        <v>0</v>
      </c>
    </row>
    <row r="2027" spans="1:6" x14ac:dyDescent="0.25">
      <c r="A2027" s="5" t="s">
        <v>39</v>
      </c>
      <c r="B2027" s="26">
        <v>43977</v>
      </c>
      <c r="C2027" s="4">
        <v>0</v>
      </c>
      <c r="D2027" s="29">
        <v>5</v>
      </c>
      <c r="F2027" s="79">
        <f t="shared" si="110"/>
        <v>0</v>
      </c>
    </row>
    <row r="2028" spans="1:6" x14ac:dyDescent="0.25">
      <c r="A2028" s="5" t="s">
        <v>40</v>
      </c>
      <c r="B2028" s="26">
        <v>43977</v>
      </c>
      <c r="C2028" s="4">
        <v>0</v>
      </c>
      <c r="D2028" s="29">
        <v>5</v>
      </c>
      <c r="F2028" s="79">
        <f t="shared" si="110"/>
        <v>0</v>
      </c>
    </row>
    <row r="2029" spans="1:6" x14ac:dyDescent="0.25">
      <c r="A2029" s="5" t="s">
        <v>28</v>
      </c>
      <c r="B2029" s="26">
        <v>43977</v>
      </c>
      <c r="C2029" s="4">
        <v>0</v>
      </c>
      <c r="D2029" s="29">
        <v>63</v>
      </c>
      <c r="F2029" s="79">
        <f t="shared" si="110"/>
        <v>0</v>
      </c>
    </row>
    <row r="2030" spans="1:6" x14ac:dyDescent="0.25">
      <c r="A2030" s="5" t="s">
        <v>24</v>
      </c>
      <c r="B2030" s="26">
        <v>43977</v>
      </c>
      <c r="C2030" s="4">
        <v>0</v>
      </c>
      <c r="D2030" s="29">
        <v>90</v>
      </c>
      <c r="F2030" s="79">
        <f t="shared" si="110"/>
        <v>0</v>
      </c>
    </row>
    <row r="2031" spans="1:6" x14ac:dyDescent="0.25">
      <c r="A2031" s="5" t="s">
        <v>30</v>
      </c>
      <c r="B2031" s="26">
        <v>43977</v>
      </c>
      <c r="C2031" s="4">
        <v>0</v>
      </c>
      <c r="D2031" s="29">
        <v>25</v>
      </c>
      <c r="F2031" s="79">
        <f t="shared" si="110"/>
        <v>0</v>
      </c>
    </row>
    <row r="2032" spans="1:6" x14ac:dyDescent="0.25">
      <c r="A2032" s="5" t="s">
        <v>26</v>
      </c>
      <c r="B2032" s="26">
        <v>43977</v>
      </c>
      <c r="C2032" s="4">
        <v>7</v>
      </c>
      <c r="D2032" s="29">
        <v>123</v>
      </c>
      <c r="F2032" s="79">
        <f t="shared" si="110"/>
        <v>0</v>
      </c>
    </row>
    <row r="2033" spans="1:6" x14ac:dyDescent="0.25">
      <c r="A2033" s="5" t="s">
        <v>25</v>
      </c>
      <c r="B2033" s="26">
        <v>43977</v>
      </c>
      <c r="C2033" s="4">
        <v>4</v>
      </c>
      <c r="D2033" s="29">
        <v>360</v>
      </c>
      <c r="F2033" s="79">
        <f t="shared" si="110"/>
        <v>0</v>
      </c>
    </row>
    <row r="2034" spans="1:6" x14ac:dyDescent="0.25">
      <c r="A2034" s="5" t="s">
        <v>41</v>
      </c>
      <c r="B2034" s="26">
        <v>43977</v>
      </c>
      <c r="C2034" s="4">
        <v>0</v>
      </c>
      <c r="D2034" s="29">
        <v>7</v>
      </c>
      <c r="F2034" s="79">
        <f t="shared" si="110"/>
        <v>1</v>
      </c>
    </row>
    <row r="2035" spans="1:6" x14ac:dyDescent="0.25">
      <c r="A2035" s="5" t="s">
        <v>42</v>
      </c>
      <c r="B2035" s="26">
        <v>43977</v>
      </c>
      <c r="C2035" s="4">
        <v>0</v>
      </c>
      <c r="D2035" s="29">
        <v>4</v>
      </c>
      <c r="F2035" s="79">
        <f>E2035+F2011</f>
        <v>0</v>
      </c>
    </row>
    <row r="2036" spans="1:6" x14ac:dyDescent="0.25">
      <c r="A2036" s="5" t="s">
        <v>43</v>
      </c>
      <c r="B2036" s="26">
        <v>43977</v>
      </c>
      <c r="C2036" s="4">
        <v>0</v>
      </c>
      <c r="D2036" s="29">
        <v>11</v>
      </c>
      <c r="F2036" s="79">
        <f t="shared" si="110"/>
        <v>0</v>
      </c>
    </row>
    <row r="2037" spans="1:6" x14ac:dyDescent="0.25">
      <c r="A2037" s="5" t="s">
        <v>44</v>
      </c>
      <c r="B2037" s="26">
        <v>43977</v>
      </c>
      <c r="C2037" s="4">
        <v>0</v>
      </c>
      <c r="D2037" s="29">
        <v>49</v>
      </c>
      <c r="F2037" s="79">
        <f t="shared" si="110"/>
        <v>0</v>
      </c>
    </row>
    <row r="2038" spans="1:6" x14ac:dyDescent="0.25">
      <c r="A2038" s="5" t="s">
        <v>29</v>
      </c>
      <c r="B2038" s="26">
        <v>43977</v>
      </c>
      <c r="C2038" s="4">
        <v>2</v>
      </c>
      <c r="D2038" s="29">
        <v>260</v>
      </c>
      <c r="F2038" s="79">
        <f>E2038+F2014</f>
        <v>3</v>
      </c>
    </row>
    <row r="2039" spans="1:6" x14ac:dyDescent="0.25">
      <c r="A2039" s="5" t="s">
        <v>45</v>
      </c>
      <c r="B2039" s="26">
        <v>43977</v>
      </c>
      <c r="C2039" s="4">
        <v>0</v>
      </c>
      <c r="D2039" s="29">
        <v>22</v>
      </c>
      <c r="F2039" s="79">
        <f>E2039+F2015</f>
        <v>0</v>
      </c>
    </row>
    <row r="2040" spans="1:6" x14ac:dyDescent="0.25">
      <c r="A2040" s="5" t="s">
        <v>46</v>
      </c>
      <c r="B2040" s="26">
        <v>43977</v>
      </c>
      <c r="C2040" s="4">
        <v>0</v>
      </c>
      <c r="D2040" s="29">
        <v>148</v>
      </c>
      <c r="F2040" s="79">
        <f t="shared" si="110"/>
        <v>0</v>
      </c>
    </row>
    <row r="2041" spans="1:6" x14ac:dyDescent="0.25">
      <c r="A2041" s="5" t="s">
        <v>47</v>
      </c>
      <c r="B2041" s="26">
        <v>43977</v>
      </c>
      <c r="C2041" s="4">
        <v>0</v>
      </c>
      <c r="D2041" s="29">
        <v>47</v>
      </c>
      <c r="F2041" s="79">
        <f>E2041+F2017</f>
        <v>3</v>
      </c>
    </row>
    <row r="2042" spans="1:6" x14ac:dyDescent="0.25">
      <c r="A2042" s="61" t="s">
        <v>22</v>
      </c>
      <c r="B2042" s="26">
        <v>43978</v>
      </c>
      <c r="C2042" s="4">
        <v>315</v>
      </c>
      <c r="D2042" s="29">
        <v>4770</v>
      </c>
      <c r="E2042" s="4">
        <v>3</v>
      </c>
      <c r="F2042" s="79">
        <f>E2042+F2018</f>
        <v>206</v>
      </c>
    </row>
    <row r="2043" spans="1:6" x14ac:dyDescent="0.25">
      <c r="A2043" s="5" t="s">
        <v>35</v>
      </c>
      <c r="B2043" s="26">
        <v>43978</v>
      </c>
      <c r="C2043" s="4">
        <v>0</v>
      </c>
      <c r="D2043" s="29">
        <v>0</v>
      </c>
      <c r="F2043" s="79">
        <f t="shared" ref="F2043:F2049" si="111">E2043+F2019</f>
        <v>0</v>
      </c>
    </row>
    <row r="2044" spans="1:6" x14ac:dyDescent="0.25">
      <c r="A2044" s="5" t="s">
        <v>21</v>
      </c>
      <c r="B2044" s="26">
        <v>43978</v>
      </c>
      <c r="C2044" s="4">
        <v>16</v>
      </c>
      <c r="D2044" s="29">
        <v>796</v>
      </c>
      <c r="E2044" s="4">
        <v>2</v>
      </c>
      <c r="F2044" s="79">
        <f t="shared" si="111"/>
        <v>46</v>
      </c>
    </row>
    <row r="2045" spans="1:6" x14ac:dyDescent="0.25">
      <c r="A2045" s="5" t="s">
        <v>36</v>
      </c>
      <c r="B2045" s="26">
        <v>43978</v>
      </c>
      <c r="C2045" s="4">
        <v>0</v>
      </c>
      <c r="D2045" s="29">
        <v>5</v>
      </c>
      <c r="F2045" s="79">
        <f t="shared" si="111"/>
        <v>1</v>
      </c>
    </row>
    <row r="2046" spans="1:6" x14ac:dyDescent="0.25">
      <c r="A2046" s="5" t="s">
        <v>20</v>
      </c>
      <c r="B2046" s="26">
        <v>43978</v>
      </c>
      <c r="C2046" s="4">
        <v>362</v>
      </c>
      <c r="D2046" s="29">
        <v>6564</v>
      </c>
      <c r="E2046" s="4">
        <v>4</v>
      </c>
      <c r="F2046" s="79">
        <f t="shared" si="111"/>
        <v>169</v>
      </c>
    </row>
    <row r="2047" spans="1:6" x14ac:dyDescent="0.25">
      <c r="A2047" s="5" t="s">
        <v>27</v>
      </c>
      <c r="B2047" s="26">
        <v>43978</v>
      </c>
      <c r="C2047" s="4">
        <v>0</v>
      </c>
      <c r="D2047" s="29">
        <v>459</v>
      </c>
      <c r="E2047" s="4">
        <v>1</v>
      </c>
      <c r="F2047" s="79">
        <f t="shared" si="111"/>
        <v>27</v>
      </c>
    </row>
    <row r="2048" spans="1:6" x14ac:dyDescent="0.25">
      <c r="A2048" s="5" t="s">
        <v>37</v>
      </c>
      <c r="B2048" s="26">
        <v>43978</v>
      </c>
      <c r="C2048" s="4">
        <v>2</v>
      </c>
      <c r="D2048" s="29">
        <v>80</v>
      </c>
      <c r="F2048" s="79">
        <f t="shared" si="111"/>
        <v>0</v>
      </c>
    </row>
    <row r="2049" spans="1:6" x14ac:dyDescent="0.25">
      <c r="A2049" s="5" t="s">
        <v>38</v>
      </c>
      <c r="B2049" s="26">
        <v>43978</v>
      </c>
      <c r="C2049" s="4">
        <v>0</v>
      </c>
      <c r="D2049" s="29">
        <v>29</v>
      </c>
      <c r="F2049" s="79">
        <f t="shared" si="111"/>
        <v>0</v>
      </c>
    </row>
    <row r="2050" spans="1:6" x14ac:dyDescent="0.25">
      <c r="A2050" s="5" t="s">
        <v>48</v>
      </c>
      <c r="B2050" s="26">
        <v>43978</v>
      </c>
      <c r="C2050" s="4">
        <v>0</v>
      </c>
      <c r="D2050" s="29">
        <v>0</v>
      </c>
      <c r="F2050" s="79">
        <f t="shared" ref="F2050:F2064" si="112">E2050+F2025</f>
        <v>0</v>
      </c>
    </row>
    <row r="2051" spans="1:6" x14ac:dyDescent="0.25">
      <c r="A2051" s="5" t="s">
        <v>39</v>
      </c>
      <c r="B2051" s="26">
        <v>43978</v>
      </c>
      <c r="C2051" s="4">
        <v>0</v>
      </c>
      <c r="D2051" s="29">
        <v>5</v>
      </c>
      <c r="F2051" s="79">
        <f t="shared" si="112"/>
        <v>0</v>
      </c>
    </row>
    <row r="2052" spans="1:6" x14ac:dyDescent="0.25">
      <c r="A2052" s="5" t="s">
        <v>40</v>
      </c>
      <c r="B2052" s="26">
        <v>43978</v>
      </c>
      <c r="C2052" s="4">
        <v>0</v>
      </c>
      <c r="D2052" s="29">
        <v>5</v>
      </c>
      <c r="F2052" s="79">
        <f t="shared" si="112"/>
        <v>0</v>
      </c>
    </row>
    <row r="2053" spans="1:6" x14ac:dyDescent="0.25">
      <c r="A2053" s="5" t="s">
        <v>28</v>
      </c>
      <c r="B2053" s="26">
        <v>43978</v>
      </c>
      <c r="C2053" s="4">
        <v>0</v>
      </c>
      <c r="D2053" s="29">
        <v>63</v>
      </c>
      <c r="F2053" s="79">
        <f t="shared" si="112"/>
        <v>0</v>
      </c>
    </row>
    <row r="2054" spans="1:6" x14ac:dyDescent="0.25">
      <c r="A2054" s="5" t="s">
        <v>24</v>
      </c>
      <c r="B2054" s="26">
        <v>43978</v>
      </c>
      <c r="C2054" s="4">
        <v>-1</v>
      </c>
      <c r="D2054" s="29">
        <v>89</v>
      </c>
      <c r="F2054" s="79">
        <f t="shared" si="112"/>
        <v>0</v>
      </c>
    </row>
    <row r="2055" spans="1:6" x14ac:dyDescent="0.25">
      <c r="A2055" s="5" t="s">
        <v>30</v>
      </c>
      <c r="B2055" s="26">
        <v>43978</v>
      </c>
      <c r="C2055" s="4">
        <v>0</v>
      </c>
      <c r="D2055" s="29">
        <v>25</v>
      </c>
      <c r="F2055" s="79">
        <f t="shared" si="112"/>
        <v>0</v>
      </c>
    </row>
    <row r="2056" spans="1:6" x14ac:dyDescent="0.25">
      <c r="A2056" s="5" t="s">
        <v>26</v>
      </c>
      <c r="B2056" s="26">
        <v>43978</v>
      </c>
      <c r="C2056" s="4">
        <v>2</v>
      </c>
      <c r="D2056" s="29">
        <v>125</v>
      </c>
      <c r="F2056" s="79">
        <f t="shared" si="112"/>
        <v>0</v>
      </c>
    </row>
    <row r="2057" spans="1:6" x14ac:dyDescent="0.25">
      <c r="A2057" s="5" t="s">
        <v>25</v>
      </c>
      <c r="B2057" s="26">
        <v>43978</v>
      </c>
      <c r="C2057" s="4">
        <v>8</v>
      </c>
      <c r="D2057" s="29">
        <v>368</v>
      </c>
      <c r="F2057" s="79">
        <f t="shared" si="112"/>
        <v>0</v>
      </c>
    </row>
    <row r="2058" spans="1:6" x14ac:dyDescent="0.25">
      <c r="A2058" s="5" t="s">
        <v>41</v>
      </c>
      <c r="B2058" s="26">
        <v>43978</v>
      </c>
      <c r="C2058" s="4">
        <v>0</v>
      </c>
      <c r="D2058" s="29">
        <v>7</v>
      </c>
      <c r="F2058" s="79">
        <f t="shared" si="112"/>
        <v>0</v>
      </c>
    </row>
    <row r="2059" spans="1:6" x14ac:dyDescent="0.25">
      <c r="A2059" s="5" t="s">
        <v>42</v>
      </c>
      <c r="B2059" s="26">
        <v>43978</v>
      </c>
      <c r="C2059" s="4">
        <v>1</v>
      </c>
      <c r="D2059" s="29">
        <v>5</v>
      </c>
      <c r="F2059" s="79">
        <f>E2059+F2035</f>
        <v>0</v>
      </c>
    </row>
    <row r="2060" spans="1:6" x14ac:dyDescent="0.25">
      <c r="A2060" s="5" t="s">
        <v>43</v>
      </c>
      <c r="B2060" s="26">
        <v>43978</v>
      </c>
      <c r="C2060" s="4">
        <v>0</v>
      </c>
      <c r="D2060" s="29">
        <v>11</v>
      </c>
      <c r="F2060" s="79">
        <f t="shared" si="112"/>
        <v>0</v>
      </c>
    </row>
    <row r="2061" spans="1:6" x14ac:dyDescent="0.25">
      <c r="A2061" s="5" t="s">
        <v>44</v>
      </c>
      <c r="B2061" s="26">
        <v>43978</v>
      </c>
      <c r="C2061" s="4">
        <v>0</v>
      </c>
      <c r="D2061" s="29">
        <v>49</v>
      </c>
      <c r="F2061" s="79">
        <f t="shared" si="112"/>
        <v>0</v>
      </c>
    </row>
    <row r="2062" spans="1:6" x14ac:dyDescent="0.25">
      <c r="A2062" s="5" t="s">
        <v>29</v>
      </c>
      <c r="B2062" s="26">
        <v>43978</v>
      </c>
      <c r="C2062" s="4">
        <v>0</v>
      </c>
      <c r="D2062" s="29">
        <v>260</v>
      </c>
      <c r="F2062" s="79">
        <f>E2062+F2038</f>
        <v>3</v>
      </c>
    </row>
    <row r="2063" spans="1:6" x14ac:dyDescent="0.25">
      <c r="A2063" s="5" t="s">
        <v>45</v>
      </c>
      <c r="B2063" s="26">
        <v>43978</v>
      </c>
      <c r="C2063" s="4">
        <v>0</v>
      </c>
      <c r="D2063" s="29">
        <v>22</v>
      </c>
      <c r="F2063" s="79">
        <f>E2063+F2039</f>
        <v>0</v>
      </c>
    </row>
    <row r="2064" spans="1:6" x14ac:dyDescent="0.25">
      <c r="A2064" s="5" t="s">
        <v>46</v>
      </c>
      <c r="B2064" s="26">
        <v>43978</v>
      </c>
      <c r="C2064" s="4">
        <v>1</v>
      </c>
      <c r="D2064" s="29">
        <v>149</v>
      </c>
      <c r="F2064" s="79">
        <f t="shared" si="112"/>
        <v>0</v>
      </c>
    </row>
    <row r="2065" spans="1:6" x14ac:dyDescent="0.25">
      <c r="A2065" s="5" t="s">
        <v>47</v>
      </c>
      <c r="B2065" s="26">
        <v>43978</v>
      </c>
      <c r="C2065" s="4">
        <v>0</v>
      </c>
      <c r="D2065" s="29">
        <v>47</v>
      </c>
      <c r="F2065" s="79">
        <f>E2065+F2041</f>
        <v>3</v>
      </c>
    </row>
    <row r="2066" spans="1:6" x14ac:dyDescent="0.25">
      <c r="A2066" s="61" t="s">
        <v>22</v>
      </c>
      <c r="B2066" s="26">
        <v>43979</v>
      </c>
      <c r="C2066" s="4">
        <v>299</v>
      </c>
      <c r="D2066" s="29">
        <v>5069</v>
      </c>
      <c r="E2066" s="4">
        <v>4</v>
      </c>
      <c r="F2066" s="79">
        <f>E2066+F2042</f>
        <v>210</v>
      </c>
    </row>
    <row r="2067" spans="1:6" x14ac:dyDescent="0.25">
      <c r="A2067" s="5" t="s">
        <v>35</v>
      </c>
      <c r="B2067" s="26">
        <v>43979</v>
      </c>
      <c r="C2067" s="4">
        <v>0</v>
      </c>
      <c r="D2067" s="29">
        <v>0</v>
      </c>
      <c r="F2067" s="79">
        <f t="shared" ref="F2067:F2073" si="113">E2067+F2043</f>
        <v>0</v>
      </c>
    </row>
    <row r="2068" spans="1:6" x14ac:dyDescent="0.25">
      <c r="A2068" s="5" t="s">
        <v>21</v>
      </c>
      <c r="B2068" s="26">
        <v>43979</v>
      </c>
      <c r="C2068" s="4">
        <v>28</v>
      </c>
      <c r="D2068" s="29">
        <v>824</v>
      </c>
      <c r="E2068" s="4">
        <v>1</v>
      </c>
      <c r="F2068" s="79">
        <f t="shared" si="113"/>
        <v>47</v>
      </c>
    </row>
    <row r="2069" spans="1:6" x14ac:dyDescent="0.25">
      <c r="A2069" s="5" t="s">
        <v>36</v>
      </c>
      <c r="B2069" s="26">
        <v>43979</v>
      </c>
      <c r="C2069" s="4">
        <v>3</v>
      </c>
      <c r="D2069" s="29">
        <v>8</v>
      </c>
      <c r="F2069" s="79">
        <f t="shared" si="113"/>
        <v>1</v>
      </c>
    </row>
    <row r="2070" spans="1:6" x14ac:dyDescent="0.25">
      <c r="A2070" s="5" t="s">
        <v>20</v>
      </c>
      <c r="B2070" s="26">
        <v>43979</v>
      </c>
      <c r="C2070" s="4">
        <v>425</v>
      </c>
      <c r="D2070" s="29">
        <v>6989</v>
      </c>
      <c r="E2070" s="4">
        <v>3</v>
      </c>
      <c r="F2070" s="79">
        <f t="shared" si="113"/>
        <v>172</v>
      </c>
    </row>
    <row r="2071" spans="1:6" x14ac:dyDescent="0.25">
      <c r="A2071" s="5" t="s">
        <v>27</v>
      </c>
      <c r="B2071" s="26">
        <v>43979</v>
      </c>
      <c r="C2071" s="4">
        <v>-1</v>
      </c>
      <c r="D2071" s="29">
        <v>458</v>
      </c>
      <c r="F2071" s="79">
        <f t="shared" si="113"/>
        <v>27</v>
      </c>
    </row>
    <row r="2072" spans="1:6" x14ac:dyDescent="0.25">
      <c r="A2072" s="5" t="s">
        <v>37</v>
      </c>
      <c r="B2072" s="26">
        <v>43979</v>
      </c>
      <c r="C2072" s="4">
        <v>1</v>
      </c>
      <c r="D2072" s="29">
        <v>81</v>
      </c>
      <c r="F2072" s="79">
        <f t="shared" si="113"/>
        <v>0</v>
      </c>
    </row>
    <row r="2073" spans="1:6" x14ac:dyDescent="0.25">
      <c r="A2073" s="5" t="s">
        <v>38</v>
      </c>
      <c r="B2073" s="26">
        <v>43979</v>
      </c>
      <c r="C2073" s="4">
        <v>1</v>
      </c>
      <c r="D2073" s="29">
        <v>30</v>
      </c>
      <c r="F2073" s="79">
        <f t="shared" si="113"/>
        <v>0</v>
      </c>
    </row>
    <row r="2074" spans="1:6" x14ac:dyDescent="0.25">
      <c r="A2074" s="5" t="s">
        <v>48</v>
      </c>
      <c r="B2074" s="26">
        <v>43979</v>
      </c>
      <c r="C2074" s="4">
        <v>0</v>
      </c>
      <c r="D2074" s="29">
        <v>0</v>
      </c>
      <c r="F2074" s="79">
        <f t="shared" ref="F2074:F2088" si="114">E2074+F2049</f>
        <v>0</v>
      </c>
    </row>
    <row r="2075" spans="1:6" x14ac:dyDescent="0.25">
      <c r="A2075" s="5" t="s">
        <v>39</v>
      </c>
      <c r="B2075" s="26">
        <v>43979</v>
      </c>
      <c r="C2075" s="4">
        <v>1</v>
      </c>
      <c r="D2075" s="29">
        <v>6</v>
      </c>
      <c r="F2075" s="79">
        <f t="shared" si="114"/>
        <v>0</v>
      </c>
    </row>
    <row r="2076" spans="1:6" x14ac:dyDescent="0.25">
      <c r="A2076" s="5" t="s">
        <v>40</v>
      </c>
      <c r="B2076" s="26">
        <v>43979</v>
      </c>
      <c r="C2076" s="4">
        <v>0</v>
      </c>
      <c r="D2076" s="29">
        <v>5</v>
      </c>
      <c r="F2076" s="79">
        <f t="shared" si="114"/>
        <v>0</v>
      </c>
    </row>
    <row r="2077" spans="1:6" x14ac:dyDescent="0.25">
      <c r="A2077" s="5" t="s">
        <v>28</v>
      </c>
      <c r="B2077" s="26">
        <v>43979</v>
      </c>
      <c r="C2077" s="4">
        <v>0</v>
      </c>
      <c r="D2077" s="29">
        <v>63</v>
      </c>
      <c r="F2077" s="79">
        <f t="shared" si="114"/>
        <v>0</v>
      </c>
    </row>
    <row r="2078" spans="1:6" x14ac:dyDescent="0.25">
      <c r="A2078" s="5" t="s">
        <v>24</v>
      </c>
      <c r="B2078" s="26">
        <v>43979</v>
      </c>
      <c r="C2078" s="4">
        <v>0</v>
      </c>
      <c r="D2078" s="29">
        <v>89</v>
      </c>
      <c r="F2078" s="79">
        <f t="shared" si="114"/>
        <v>0</v>
      </c>
    </row>
    <row r="2079" spans="1:6" x14ac:dyDescent="0.25">
      <c r="A2079" s="5" t="s">
        <v>30</v>
      </c>
      <c r="B2079" s="26">
        <v>43979</v>
      </c>
      <c r="C2079" s="4">
        <v>2</v>
      </c>
      <c r="D2079" s="29">
        <v>27</v>
      </c>
      <c r="F2079" s="79">
        <f t="shared" si="114"/>
        <v>0</v>
      </c>
    </row>
    <row r="2080" spans="1:6" x14ac:dyDescent="0.25">
      <c r="A2080" s="5" t="s">
        <v>26</v>
      </c>
      <c r="B2080" s="26">
        <v>43979</v>
      </c>
      <c r="C2080" s="4">
        <v>3</v>
      </c>
      <c r="D2080" s="29">
        <v>128</v>
      </c>
      <c r="F2080" s="79">
        <f t="shared" si="114"/>
        <v>0</v>
      </c>
    </row>
    <row r="2081" spans="1:6" x14ac:dyDescent="0.25">
      <c r="A2081" s="5" t="s">
        <v>25</v>
      </c>
      <c r="B2081" s="26">
        <v>43979</v>
      </c>
      <c r="C2081" s="4">
        <v>7</v>
      </c>
      <c r="D2081" s="29">
        <v>375</v>
      </c>
      <c r="F2081" s="79">
        <f t="shared" si="114"/>
        <v>0</v>
      </c>
    </row>
    <row r="2082" spans="1:6" x14ac:dyDescent="0.25">
      <c r="A2082" s="5" t="s">
        <v>41</v>
      </c>
      <c r="B2082" s="26">
        <v>43979</v>
      </c>
      <c r="C2082" s="4">
        <v>0</v>
      </c>
      <c r="D2082" s="29">
        <v>7</v>
      </c>
      <c r="F2082" s="79">
        <f t="shared" si="114"/>
        <v>0</v>
      </c>
    </row>
    <row r="2083" spans="1:6" x14ac:dyDescent="0.25">
      <c r="A2083" s="5" t="s">
        <v>42</v>
      </c>
      <c r="B2083" s="26">
        <v>43979</v>
      </c>
      <c r="C2083" s="4">
        <v>0</v>
      </c>
      <c r="D2083" s="29">
        <v>5</v>
      </c>
      <c r="F2083" s="79">
        <f>E2083+F2059</f>
        <v>0</v>
      </c>
    </row>
    <row r="2084" spans="1:6" x14ac:dyDescent="0.25">
      <c r="A2084" s="5" t="s">
        <v>43</v>
      </c>
      <c r="B2084" s="26">
        <v>43979</v>
      </c>
      <c r="C2084" s="4">
        <v>0</v>
      </c>
      <c r="D2084" s="29">
        <v>11</v>
      </c>
      <c r="F2084" s="79">
        <f t="shared" si="114"/>
        <v>0</v>
      </c>
    </row>
    <row r="2085" spans="1:6" x14ac:dyDescent="0.25">
      <c r="A2085" s="5" t="s">
        <v>44</v>
      </c>
      <c r="B2085" s="26">
        <v>43979</v>
      </c>
      <c r="C2085" s="4">
        <v>0</v>
      </c>
      <c r="D2085" s="29">
        <v>49</v>
      </c>
      <c r="F2085" s="79">
        <f t="shared" si="114"/>
        <v>0</v>
      </c>
    </row>
    <row r="2086" spans="1:6" x14ac:dyDescent="0.25">
      <c r="A2086" s="5" t="s">
        <v>29</v>
      </c>
      <c r="B2086" s="26">
        <v>43979</v>
      </c>
      <c r="C2086" s="4">
        <v>0</v>
      </c>
      <c r="D2086" s="29">
        <v>260</v>
      </c>
      <c r="F2086" s="79">
        <f>E2086+F2062</f>
        <v>3</v>
      </c>
    </row>
    <row r="2087" spans="1:6" x14ac:dyDescent="0.25">
      <c r="A2087" s="5" t="s">
        <v>45</v>
      </c>
      <c r="B2087" s="26">
        <v>43979</v>
      </c>
      <c r="C2087" s="4">
        <v>0</v>
      </c>
      <c r="D2087" s="29">
        <v>22</v>
      </c>
      <c r="F2087" s="79">
        <f>E2087+F2063</f>
        <v>0</v>
      </c>
    </row>
    <row r="2088" spans="1:6" x14ac:dyDescent="0.25">
      <c r="A2088" s="5" t="s">
        <v>46</v>
      </c>
      <c r="B2088" s="26">
        <v>43979</v>
      </c>
      <c r="C2088" s="4">
        <v>0</v>
      </c>
      <c r="D2088" s="29">
        <v>149</v>
      </c>
      <c r="F2088" s="79">
        <f t="shared" si="114"/>
        <v>0</v>
      </c>
    </row>
    <row r="2089" spans="1:6" x14ac:dyDescent="0.25">
      <c r="A2089" s="5" t="s">
        <v>47</v>
      </c>
      <c r="B2089" s="26">
        <v>43979</v>
      </c>
      <c r="C2089" s="4">
        <v>0</v>
      </c>
      <c r="D2089" s="29">
        <v>47</v>
      </c>
      <c r="F2089" s="79">
        <f>E2089+F2065</f>
        <v>3</v>
      </c>
    </row>
    <row r="2090" spans="1:6" x14ac:dyDescent="0.25">
      <c r="A2090" s="61" t="s">
        <v>22</v>
      </c>
      <c r="B2090" s="26">
        <v>43980</v>
      </c>
      <c r="C2090" s="4">
        <v>273</v>
      </c>
      <c r="D2090" s="29">
        <v>5342</v>
      </c>
      <c r="E2090" s="4">
        <v>5</v>
      </c>
      <c r="F2090" s="79">
        <f>E2090+F2066</f>
        <v>215</v>
      </c>
    </row>
    <row r="2091" spans="1:6" x14ac:dyDescent="0.25">
      <c r="A2091" s="5" t="s">
        <v>35</v>
      </c>
      <c r="B2091" s="26">
        <v>43980</v>
      </c>
      <c r="C2091" s="4">
        <v>0</v>
      </c>
      <c r="D2091" s="29">
        <v>0</v>
      </c>
      <c r="F2091" s="79">
        <f t="shared" ref="F2091:F2097" si="115">E2091+F2067</f>
        <v>0</v>
      </c>
    </row>
    <row r="2092" spans="1:6" x14ac:dyDescent="0.25">
      <c r="A2092" s="5" t="s">
        <v>21</v>
      </c>
      <c r="B2092" s="26">
        <v>43980</v>
      </c>
      <c r="C2092" s="4">
        <v>26</v>
      </c>
      <c r="D2092" s="29">
        <v>850</v>
      </c>
      <c r="E2092" s="4">
        <v>1</v>
      </c>
      <c r="F2092" s="79">
        <f t="shared" si="115"/>
        <v>48</v>
      </c>
    </row>
    <row r="2093" spans="1:6" x14ac:dyDescent="0.25">
      <c r="A2093" s="5" t="s">
        <v>36</v>
      </c>
      <c r="B2093" s="26">
        <v>43980</v>
      </c>
      <c r="C2093" s="4">
        <v>0</v>
      </c>
      <c r="D2093" s="29">
        <v>8</v>
      </c>
      <c r="F2093" s="79">
        <f t="shared" si="115"/>
        <v>1</v>
      </c>
    </row>
    <row r="2094" spans="1:6" x14ac:dyDescent="0.25">
      <c r="A2094" s="5" t="s">
        <v>20</v>
      </c>
      <c r="B2094" s="26">
        <v>43980</v>
      </c>
      <c r="C2094" s="4">
        <v>399</v>
      </c>
      <c r="D2094" s="29">
        <v>7388</v>
      </c>
      <c r="E2094" s="4">
        <v>6</v>
      </c>
      <c r="F2094" s="79">
        <f t="shared" si="115"/>
        <v>178</v>
      </c>
    </row>
    <row r="2095" spans="1:6" x14ac:dyDescent="0.25">
      <c r="A2095" s="5" t="s">
        <v>27</v>
      </c>
      <c r="B2095" s="26">
        <v>43980</v>
      </c>
      <c r="C2095" s="4">
        <v>0</v>
      </c>
      <c r="D2095" s="29">
        <v>458</v>
      </c>
      <c r="F2095" s="79">
        <f t="shared" si="115"/>
        <v>27</v>
      </c>
    </row>
    <row r="2096" spans="1:6" x14ac:dyDescent="0.25">
      <c r="A2096" s="5" t="s">
        <v>37</v>
      </c>
      <c r="B2096" s="26">
        <v>43980</v>
      </c>
      <c r="C2096" s="4">
        <v>6</v>
      </c>
      <c r="D2096" s="29">
        <v>87</v>
      </c>
      <c r="F2096" s="79">
        <f t="shared" si="115"/>
        <v>0</v>
      </c>
    </row>
    <row r="2097" spans="1:6" x14ac:dyDescent="0.25">
      <c r="A2097" s="5" t="s">
        <v>38</v>
      </c>
      <c r="B2097" s="26">
        <v>43980</v>
      </c>
      <c r="C2097" s="4">
        <v>0</v>
      </c>
      <c r="D2097" s="29">
        <v>30</v>
      </c>
      <c r="F2097" s="79">
        <f t="shared" si="115"/>
        <v>0</v>
      </c>
    </row>
    <row r="2098" spans="1:6" x14ac:dyDescent="0.25">
      <c r="A2098" s="5" t="s">
        <v>48</v>
      </c>
      <c r="B2098" s="26">
        <v>43980</v>
      </c>
      <c r="C2098" s="4">
        <v>0</v>
      </c>
      <c r="D2098" s="29">
        <v>0</v>
      </c>
      <c r="F2098" s="79">
        <f t="shared" ref="F2098:F2112" si="116">E2098+F2073</f>
        <v>0</v>
      </c>
    </row>
    <row r="2099" spans="1:6" x14ac:dyDescent="0.25">
      <c r="A2099" s="5" t="s">
        <v>39</v>
      </c>
      <c r="B2099" s="26">
        <v>43980</v>
      </c>
      <c r="C2099" s="4">
        <v>0</v>
      </c>
      <c r="D2099" s="29">
        <v>6</v>
      </c>
      <c r="F2099" s="79">
        <f t="shared" si="116"/>
        <v>0</v>
      </c>
    </row>
    <row r="2100" spans="1:6" x14ac:dyDescent="0.25">
      <c r="A2100" s="5" t="s">
        <v>40</v>
      </c>
      <c r="B2100" s="26">
        <v>43980</v>
      </c>
      <c r="C2100" s="4">
        <v>0</v>
      </c>
      <c r="D2100" s="29">
        <v>5</v>
      </c>
      <c r="F2100" s="79">
        <f t="shared" si="116"/>
        <v>0</v>
      </c>
    </row>
    <row r="2101" spans="1:6" x14ac:dyDescent="0.25">
      <c r="A2101" s="5" t="s">
        <v>28</v>
      </c>
      <c r="B2101" s="26">
        <v>43980</v>
      </c>
      <c r="C2101" s="4">
        <v>0</v>
      </c>
      <c r="D2101" s="29">
        <v>63</v>
      </c>
      <c r="F2101" s="79">
        <f t="shared" si="116"/>
        <v>0</v>
      </c>
    </row>
    <row r="2102" spans="1:6" x14ac:dyDescent="0.25">
      <c r="A2102" s="5" t="s">
        <v>24</v>
      </c>
      <c r="B2102" s="26">
        <v>43980</v>
      </c>
      <c r="C2102" s="4">
        <v>0</v>
      </c>
      <c r="D2102" s="29">
        <v>89</v>
      </c>
      <c r="F2102" s="79">
        <f t="shared" si="116"/>
        <v>0</v>
      </c>
    </row>
    <row r="2103" spans="1:6" x14ac:dyDescent="0.25">
      <c r="A2103" s="5" t="s">
        <v>30</v>
      </c>
      <c r="B2103" s="26">
        <v>43980</v>
      </c>
      <c r="C2103" s="4">
        <v>0</v>
      </c>
      <c r="D2103" s="29">
        <v>27</v>
      </c>
      <c r="F2103" s="79">
        <f t="shared" si="116"/>
        <v>0</v>
      </c>
    </row>
    <row r="2104" spans="1:6" x14ac:dyDescent="0.25">
      <c r="A2104" s="5" t="s">
        <v>26</v>
      </c>
      <c r="B2104" s="26">
        <v>43980</v>
      </c>
      <c r="C2104" s="4">
        <v>2</v>
      </c>
      <c r="D2104" s="29">
        <v>130</v>
      </c>
      <c r="F2104" s="79">
        <f t="shared" si="116"/>
        <v>0</v>
      </c>
    </row>
    <row r="2105" spans="1:6" x14ac:dyDescent="0.25">
      <c r="A2105" s="5" t="s">
        <v>25</v>
      </c>
      <c r="B2105" s="26">
        <v>43980</v>
      </c>
      <c r="C2105" s="4">
        <v>12</v>
      </c>
      <c r="D2105" s="29">
        <v>387</v>
      </c>
      <c r="F2105" s="79">
        <f t="shared" si="116"/>
        <v>0</v>
      </c>
    </row>
    <row r="2106" spans="1:6" x14ac:dyDescent="0.25">
      <c r="A2106" s="5" t="s">
        <v>41</v>
      </c>
      <c r="B2106" s="26">
        <v>43980</v>
      </c>
      <c r="C2106" s="4">
        <v>0</v>
      </c>
      <c r="D2106" s="29">
        <v>7</v>
      </c>
      <c r="F2106" s="79">
        <f t="shared" si="116"/>
        <v>0</v>
      </c>
    </row>
    <row r="2107" spans="1:6" x14ac:dyDescent="0.25">
      <c r="A2107" s="5" t="s">
        <v>42</v>
      </c>
      <c r="B2107" s="26">
        <v>43980</v>
      </c>
      <c r="C2107" s="4">
        <v>0</v>
      </c>
      <c r="D2107" s="29">
        <v>5</v>
      </c>
      <c r="F2107" s="79">
        <f>E2107+F2083</f>
        <v>0</v>
      </c>
    </row>
    <row r="2108" spans="1:6" x14ac:dyDescent="0.25">
      <c r="A2108" s="5" t="s">
        <v>43</v>
      </c>
      <c r="B2108" s="26">
        <v>43980</v>
      </c>
      <c r="C2108" s="4">
        <v>0</v>
      </c>
      <c r="D2108" s="29">
        <v>11</v>
      </c>
      <c r="F2108" s="79">
        <f t="shared" si="116"/>
        <v>0</v>
      </c>
    </row>
    <row r="2109" spans="1:6" x14ac:dyDescent="0.25">
      <c r="A2109" s="5" t="s">
        <v>44</v>
      </c>
      <c r="B2109" s="26">
        <v>43980</v>
      </c>
      <c r="C2109" s="4">
        <v>0</v>
      </c>
      <c r="D2109" s="29">
        <v>49</v>
      </c>
      <c r="F2109" s="79">
        <f t="shared" si="116"/>
        <v>0</v>
      </c>
    </row>
    <row r="2110" spans="1:6" x14ac:dyDescent="0.25">
      <c r="A2110" s="5" t="s">
        <v>29</v>
      </c>
      <c r="B2110" s="26">
        <v>43980</v>
      </c>
      <c r="C2110" s="4">
        <v>0</v>
      </c>
      <c r="D2110" s="29">
        <v>260</v>
      </c>
      <c r="F2110" s="79">
        <f>E2110+F2086</f>
        <v>3</v>
      </c>
    </row>
    <row r="2111" spans="1:6" x14ac:dyDescent="0.25">
      <c r="A2111" s="5" t="s">
        <v>45</v>
      </c>
      <c r="B2111" s="26">
        <v>43980</v>
      </c>
      <c r="C2111" s="4">
        <v>0</v>
      </c>
      <c r="D2111" s="29">
        <v>22</v>
      </c>
      <c r="F2111" s="79">
        <f>E2111+F2087</f>
        <v>0</v>
      </c>
    </row>
    <row r="2112" spans="1:6" x14ac:dyDescent="0.25">
      <c r="A2112" s="5" t="s">
        <v>46</v>
      </c>
      <c r="B2112" s="26">
        <v>43980</v>
      </c>
      <c r="C2112" s="4">
        <v>0</v>
      </c>
      <c r="D2112" s="29">
        <v>149</v>
      </c>
      <c r="F2112" s="79">
        <f t="shared" si="116"/>
        <v>0</v>
      </c>
    </row>
    <row r="2113" spans="1:6" x14ac:dyDescent="0.25">
      <c r="A2113" s="5" t="s">
        <v>47</v>
      </c>
      <c r="B2113" s="26">
        <v>43980</v>
      </c>
      <c r="C2113" s="4">
        <v>0</v>
      </c>
      <c r="D2113" s="29">
        <v>47</v>
      </c>
      <c r="F2113" s="79">
        <f>E2113+F2089</f>
        <v>3</v>
      </c>
    </row>
    <row r="2114" spans="1:6" x14ac:dyDescent="0.25">
      <c r="A2114" s="61" t="s">
        <v>22</v>
      </c>
      <c r="B2114" s="26">
        <v>43981</v>
      </c>
      <c r="C2114" s="4">
        <v>296</v>
      </c>
      <c r="D2114" s="29">
        <v>5638</v>
      </c>
      <c r="E2114" s="4">
        <v>2</v>
      </c>
      <c r="F2114" s="79">
        <f>E2114+F2090</f>
        <v>217</v>
      </c>
    </row>
    <row r="2115" spans="1:6" x14ac:dyDescent="0.25">
      <c r="A2115" s="5" t="s">
        <v>35</v>
      </c>
      <c r="B2115" s="26">
        <v>43981</v>
      </c>
      <c r="C2115" s="4">
        <v>0</v>
      </c>
      <c r="D2115" s="29">
        <v>0</v>
      </c>
      <c r="F2115" s="79">
        <f t="shared" ref="F2115:F2121" si="117">E2115+F2091</f>
        <v>0</v>
      </c>
    </row>
    <row r="2116" spans="1:6" x14ac:dyDescent="0.25">
      <c r="A2116" s="5" t="s">
        <v>21</v>
      </c>
      <c r="B2116" s="26">
        <v>43981</v>
      </c>
      <c r="C2116" s="4">
        <v>24</v>
      </c>
      <c r="D2116" s="29">
        <v>874</v>
      </c>
      <c r="E2116" s="4">
        <v>4</v>
      </c>
      <c r="F2116" s="79">
        <f t="shared" si="117"/>
        <v>52</v>
      </c>
    </row>
    <row r="2117" spans="1:6" x14ac:dyDescent="0.25">
      <c r="A2117" s="5" t="s">
        <v>36</v>
      </c>
      <c r="B2117" s="26">
        <v>43981</v>
      </c>
      <c r="C2117" s="4">
        <v>2</v>
      </c>
      <c r="D2117" s="29">
        <v>10</v>
      </c>
      <c r="F2117" s="79">
        <f t="shared" si="117"/>
        <v>1</v>
      </c>
    </row>
    <row r="2118" spans="1:6" x14ac:dyDescent="0.25">
      <c r="A2118" s="5" t="s">
        <v>20</v>
      </c>
      <c r="B2118" s="26">
        <v>43981</v>
      </c>
      <c r="C2118" s="4">
        <v>460</v>
      </c>
      <c r="D2118" s="29">
        <v>7848</v>
      </c>
      <c r="E2118" s="4">
        <v>2</v>
      </c>
      <c r="F2118" s="79">
        <f t="shared" si="117"/>
        <v>180</v>
      </c>
    </row>
    <row r="2119" spans="1:6" x14ac:dyDescent="0.25">
      <c r="A2119" s="5" t="s">
        <v>27</v>
      </c>
      <c r="B2119" s="26">
        <v>43981</v>
      </c>
      <c r="C2119" s="4">
        <v>0</v>
      </c>
      <c r="D2119" s="29">
        <v>458</v>
      </c>
      <c r="F2119" s="79">
        <f t="shared" si="117"/>
        <v>27</v>
      </c>
    </row>
    <row r="2120" spans="1:6" x14ac:dyDescent="0.25">
      <c r="A2120" s="5" t="s">
        <v>37</v>
      </c>
      <c r="B2120" s="26">
        <v>43981</v>
      </c>
      <c r="C2120" s="4">
        <v>0</v>
      </c>
      <c r="D2120" s="29">
        <v>87</v>
      </c>
      <c r="F2120" s="79">
        <f t="shared" si="117"/>
        <v>0</v>
      </c>
    </row>
    <row r="2121" spans="1:6" x14ac:dyDescent="0.25">
      <c r="A2121" s="5" t="s">
        <v>38</v>
      </c>
      <c r="B2121" s="26">
        <v>43981</v>
      </c>
      <c r="C2121" s="4">
        <v>1</v>
      </c>
      <c r="D2121" s="29">
        <v>31</v>
      </c>
      <c r="F2121" s="79">
        <f t="shared" si="117"/>
        <v>0</v>
      </c>
    </row>
    <row r="2122" spans="1:6" x14ac:dyDescent="0.25">
      <c r="A2122" s="5" t="s">
        <v>48</v>
      </c>
      <c r="B2122" s="26">
        <v>43981</v>
      </c>
      <c r="C2122" s="4">
        <v>0</v>
      </c>
      <c r="D2122" s="29">
        <v>0</v>
      </c>
      <c r="F2122" s="79">
        <f t="shared" ref="F2122:F2136" si="118">E2122+F2097</f>
        <v>0</v>
      </c>
    </row>
    <row r="2123" spans="1:6" x14ac:dyDescent="0.25">
      <c r="A2123" s="5" t="s">
        <v>39</v>
      </c>
      <c r="B2123" s="26">
        <v>43981</v>
      </c>
      <c r="C2123" s="4">
        <v>0</v>
      </c>
      <c r="D2123" s="29">
        <v>6</v>
      </c>
      <c r="F2123" s="79">
        <f t="shared" si="118"/>
        <v>0</v>
      </c>
    </row>
    <row r="2124" spans="1:6" x14ac:dyDescent="0.25">
      <c r="A2124" s="5" t="s">
        <v>40</v>
      </c>
      <c r="B2124" s="26">
        <v>43981</v>
      </c>
      <c r="C2124" s="4">
        <v>0</v>
      </c>
      <c r="D2124" s="29">
        <v>5</v>
      </c>
      <c r="F2124" s="79">
        <f t="shared" si="118"/>
        <v>0</v>
      </c>
    </row>
    <row r="2125" spans="1:6" x14ac:dyDescent="0.25">
      <c r="A2125" s="5" t="s">
        <v>28</v>
      </c>
      <c r="B2125" s="26">
        <v>43981</v>
      </c>
      <c r="C2125" s="4">
        <v>0</v>
      </c>
      <c r="D2125" s="29">
        <v>63</v>
      </c>
      <c r="F2125" s="79">
        <f t="shared" si="118"/>
        <v>0</v>
      </c>
    </row>
    <row r="2126" spans="1:6" x14ac:dyDescent="0.25">
      <c r="A2126" s="5" t="s">
        <v>24</v>
      </c>
      <c r="B2126" s="26">
        <v>43981</v>
      </c>
      <c r="C2126" s="4">
        <v>3</v>
      </c>
      <c r="D2126" s="29">
        <v>92</v>
      </c>
      <c r="F2126" s="79">
        <f t="shared" si="118"/>
        <v>0</v>
      </c>
    </row>
    <row r="2127" spans="1:6" x14ac:dyDescent="0.25">
      <c r="A2127" s="5" t="s">
        <v>30</v>
      </c>
      <c r="B2127" s="26">
        <v>43981</v>
      </c>
      <c r="C2127" s="4">
        <v>0</v>
      </c>
      <c r="D2127" s="29">
        <v>27</v>
      </c>
      <c r="F2127" s="79">
        <f t="shared" si="118"/>
        <v>0</v>
      </c>
    </row>
    <row r="2128" spans="1:6" x14ac:dyDescent="0.25">
      <c r="A2128" s="5" t="s">
        <v>26</v>
      </c>
      <c r="B2128" s="26">
        <v>43981</v>
      </c>
      <c r="C2128" s="4">
        <v>1</v>
      </c>
      <c r="D2128" s="29">
        <v>131</v>
      </c>
      <c r="F2128" s="79">
        <f t="shared" si="118"/>
        <v>0</v>
      </c>
    </row>
    <row r="2129" spans="1:6" x14ac:dyDescent="0.25">
      <c r="A2129" s="5" t="s">
        <v>25</v>
      </c>
      <c r="B2129" s="26">
        <v>43981</v>
      </c>
      <c r="C2129" s="4">
        <v>5</v>
      </c>
      <c r="D2129" s="29">
        <v>392</v>
      </c>
      <c r="F2129" s="79">
        <f t="shared" si="118"/>
        <v>0</v>
      </c>
    </row>
    <row r="2130" spans="1:6" x14ac:dyDescent="0.25">
      <c r="A2130" s="5" t="s">
        <v>41</v>
      </c>
      <c r="B2130" s="26">
        <v>43981</v>
      </c>
      <c r="C2130" s="4">
        <v>1</v>
      </c>
      <c r="D2130" s="29">
        <v>8</v>
      </c>
      <c r="F2130" s="79">
        <f t="shared" si="118"/>
        <v>0</v>
      </c>
    </row>
    <row r="2131" spans="1:6" x14ac:dyDescent="0.25">
      <c r="A2131" s="5" t="s">
        <v>42</v>
      </c>
      <c r="B2131" s="26">
        <v>43981</v>
      </c>
      <c r="C2131" s="4">
        <v>0</v>
      </c>
      <c r="D2131" s="29">
        <v>5</v>
      </c>
      <c r="F2131" s="79">
        <f>E2131+F2107</f>
        <v>0</v>
      </c>
    </row>
    <row r="2132" spans="1:6" x14ac:dyDescent="0.25">
      <c r="A2132" s="5" t="s">
        <v>43</v>
      </c>
      <c r="B2132" s="26">
        <v>43981</v>
      </c>
      <c r="C2132" s="4">
        <v>0</v>
      </c>
      <c r="D2132" s="29">
        <v>11</v>
      </c>
      <c r="F2132" s="79">
        <f t="shared" si="118"/>
        <v>0</v>
      </c>
    </row>
    <row r="2133" spans="1:6" x14ac:dyDescent="0.25">
      <c r="A2133" s="5" t="s">
        <v>44</v>
      </c>
      <c r="B2133" s="26">
        <v>43981</v>
      </c>
      <c r="C2133" s="4">
        <v>0</v>
      </c>
      <c r="D2133" s="29">
        <v>49</v>
      </c>
      <c r="F2133" s="79">
        <f t="shared" si="118"/>
        <v>0</v>
      </c>
    </row>
    <row r="2134" spans="1:6" x14ac:dyDescent="0.25">
      <c r="A2134" s="5" t="s">
        <v>29</v>
      </c>
      <c r="B2134" s="26">
        <v>43981</v>
      </c>
      <c r="C2134" s="4">
        <v>2</v>
      </c>
      <c r="D2134" s="29">
        <v>262</v>
      </c>
      <c r="F2134" s="79">
        <f>E2134+F2110</f>
        <v>3</v>
      </c>
    </row>
    <row r="2135" spans="1:6" x14ac:dyDescent="0.25">
      <c r="A2135" s="5" t="s">
        <v>45</v>
      </c>
      <c r="B2135" s="26">
        <v>43981</v>
      </c>
      <c r="C2135" s="4">
        <v>0</v>
      </c>
      <c r="D2135" s="29">
        <v>22</v>
      </c>
      <c r="F2135" s="79">
        <f>E2135+F2111</f>
        <v>0</v>
      </c>
    </row>
    <row r="2136" spans="1:6" x14ac:dyDescent="0.25">
      <c r="A2136" s="5" t="s">
        <v>46</v>
      </c>
      <c r="B2136" s="26">
        <v>43981</v>
      </c>
      <c r="C2136" s="4">
        <v>0</v>
      </c>
      <c r="D2136" s="29">
        <v>149</v>
      </c>
      <c r="F2136" s="79">
        <f t="shared" si="118"/>
        <v>0</v>
      </c>
    </row>
    <row r="2137" spans="1:6" x14ac:dyDescent="0.25">
      <c r="A2137" s="5" t="s">
        <v>47</v>
      </c>
      <c r="B2137" s="26">
        <v>43981</v>
      </c>
      <c r="C2137" s="4">
        <v>1</v>
      </c>
      <c r="D2137" s="29">
        <v>48</v>
      </c>
      <c r="F2137" s="79">
        <f>E2137+F2113</f>
        <v>3</v>
      </c>
    </row>
    <row r="2138" spans="1:6" x14ac:dyDescent="0.25">
      <c r="A2138" s="61" t="s">
        <v>22</v>
      </c>
      <c r="B2138" s="26">
        <v>43982</v>
      </c>
      <c r="C2138" s="4">
        <v>254</v>
      </c>
      <c r="D2138" s="29">
        <v>5892</v>
      </c>
      <c r="E2138" s="4">
        <v>6</v>
      </c>
      <c r="F2138" s="79">
        <f>E2138+F2114</f>
        <v>223</v>
      </c>
    </row>
    <row r="2139" spans="1:6" x14ac:dyDescent="0.25">
      <c r="A2139" s="5" t="s">
        <v>35</v>
      </c>
      <c r="B2139" s="26">
        <v>43982</v>
      </c>
      <c r="C2139" s="4">
        <v>0</v>
      </c>
      <c r="D2139" s="29">
        <v>0</v>
      </c>
      <c r="F2139" s="79">
        <f t="shared" ref="F2139:F2145" si="119">E2139+F2115</f>
        <v>0</v>
      </c>
    </row>
    <row r="2140" spans="1:6" x14ac:dyDescent="0.25">
      <c r="A2140" s="5" t="s">
        <v>21</v>
      </c>
      <c r="B2140" s="26">
        <v>43982</v>
      </c>
      <c r="C2140" s="4">
        <v>13</v>
      </c>
      <c r="D2140" s="29">
        <v>887</v>
      </c>
      <c r="F2140" s="79">
        <f t="shared" si="119"/>
        <v>52</v>
      </c>
    </row>
    <row r="2141" spans="1:6" x14ac:dyDescent="0.25">
      <c r="A2141" s="5" t="s">
        <v>36</v>
      </c>
      <c r="B2141" s="26">
        <v>43982</v>
      </c>
      <c r="C2141" s="4">
        <v>0</v>
      </c>
      <c r="D2141" s="29">
        <v>10</v>
      </c>
      <c r="F2141" s="79">
        <f t="shared" si="119"/>
        <v>1</v>
      </c>
    </row>
    <row r="2142" spans="1:6" x14ac:dyDescent="0.25">
      <c r="A2142" s="5" t="s">
        <v>20</v>
      </c>
      <c r="B2142" s="26">
        <v>43982</v>
      </c>
      <c r="C2142" s="4">
        <v>358</v>
      </c>
      <c r="D2142" s="29">
        <v>8206</v>
      </c>
      <c r="E2142" s="4">
        <v>5</v>
      </c>
      <c r="F2142" s="79">
        <f t="shared" si="119"/>
        <v>185</v>
      </c>
    </row>
    <row r="2143" spans="1:6" x14ac:dyDescent="0.25">
      <c r="A2143" s="5" t="s">
        <v>27</v>
      </c>
      <c r="B2143" s="26">
        <v>43982</v>
      </c>
      <c r="C2143" s="4">
        <v>2</v>
      </c>
      <c r="D2143" s="29">
        <v>460</v>
      </c>
      <c r="F2143" s="79">
        <f t="shared" si="119"/>
        <v>27</v>
      </c>
    </row>
    <row r="2144" spans="1:6" x14ac:dyDescent="0.25">
      <c r="A2144" s="5" t="s">
        <v>37</v>
      </c>
      <c r="B2144" s="26">
        <v>43982</v>
      </c>
      <c r="C2144" s="4">
        <v>1</v>
      </c>
      <c r="D2144" s="29">
        <v>88</v>
      </c>
      <c r="F2144" s="79">
        <f t="shared" si="119"/>
        <v>0</v>
      </c>
    </row>
    <row r="2145" spans="1:6" x14ac:dyDescent="0.25">
      <c r="A2145" s="5" t="s">
        <v>38</v>
      </c>
      <c r="B2145" s="26">
        <v>43982</v>
      </c>
      <c r="C2145" s="4">
        <v>0</v>
      </c>
      <c r="D2145" s="29">
        <v>31</v>
      </c>
      <c r="F2145" s="79">
        <f t="shared" si="119"/>
        <v>0</v>
      </c>
    </row>
    <row r="2146" spans="1:6" x14ac:dyDescent="0.25">
      <c r="A2146" s="5" t="s">
        <v>48</v>
      </c>
      <c r="B2146" s="26">
        <v>43982</v>
      </c>
      <c r="C2146" s="4">
        <v>0</v>
      </c>
      <c r="D2146" s="29">
        <v>0</v>
      </c>
      <c r="F2146" s="79">
        <f t="shared" ref="F2146:F2160" si="120">E2146+F2121</f>
        <v>0</v>
      </c>
    </row>
    <row r="2147" spans="1:6" x14ac:dyDescent="0.25">
      <c r="A2147" s="5" t="s">
        <v>39</v>
      </c>
      <c r="B2147" s="26">
        <v>43982</v>
      </c>
      <c r="C2147" s="4">
        <v>0</v>
      </c>
      <c r="D2147" s="29">
        <v>6</v>
      </c>
      <c r="F2147" s="79">
        <f t="shared" si="120"/>
        <v>0</v>
      </c>
    </row>
    <row r="2148" spans="1:6" x14ac:dyDescent="0.25">
      <c r="A2148" s="5" t="s">
        <v>40</v>
      </c>
      <c r="B2148" s="26">
        <v>43982</v>
      </c>
      <c r="C2148" s="4">
        <v>0</v>
      </c>
      <c r="D2148" s="29">
        <v>5</v>
      </c>
      <c r="F2148" s="79">
        <f t="shared" si="120"/>
        <v>0</v>
      </c>
    </row>
    <row r="2149" spans="1:6" x14ac:dyDescent="0.25">
      <c r="A2149" s="5" t="s">
        <v>28</v>
      </c>
      <c r="B2149" s="26">
        <v>43982</v>
      </c>
      <c r="C2149" s="4">
        <v>0</v>
      </c>
      <c r="D2149" s="29">
        <v>63</v>
      </c>
      <c r="F2149" s="79">
        <f t="shared" si="120"/>
        <v>0</v>
      </c>
    </row>
    <row r="2150" spans="1:6" x14ac:dyDescent="0.25">
      <c r="A2150" s="5" t="s">
        <v>24</v>
      </c>
      <c r="B2150" s="26">
        <v>43982</v>
      </c>
      <c r="C2150" s="4">
        <v>0</v>
      </c>
      <c r="D2150" s="29">
        <v>92</v>
      </c>
      <c r="F2150" s="79">
        <f t="shared" si="120"/>
        <v>0</v>
      </c>
    </row>
    <row r="2151" spans="1:6" x14ac:dyDescent="0.25">
      <c r="A2151" s="5" t="s">
        <v>30</v>
      </c>
      <c r="B2151" s="26">
        <v>43982</v>
      </c>
      <c r="C2151" s="4">
        <v>1</v>
      </c>
      <c r="D2151" s="29">
        <v>28</v>
      </c>
      <c r="F2151" s="79">
        <f t="shared" si="120"/>
        <v>0</v>
      </c>
    </row>
    <row r="2152" spans="1:6" x14ac:dyDescent="0.25">
      <c r="A2152" s="5" t="s">
        <v>26</v>
      </c>
      <c r="B2152" s="26">
        <v>43982</v>
      </c>
      <c r="C2152" s="4">
        <v>3</v>
      </c>
      <c r="D2152" s="29">
        <v>134</v>
      </c>
      <c r="F2152" s="79">
        <f t="shared" si="120"/>
        <v>0</v>
      </c>
    </row>
    <row r="2153" spans="1:6" x14ac:dyDescent="0.25">
      <c r="A2153" s="5" t="s">
        <v>25</v>
      </c>
      <c r="B2153" s="26">
        <v>43982</v>
      </c>
      <c r="C2153" s="4">
        <v>4</v>
      </c>
      <c r="D2153" s="29">
        <v>396</v>
      </c>
      <c r="F2153" s="79">
        <f t="shared" si="120"/>
        <v>0</v>
      </c>
    </row>
    <row r="2154" spans="1:6" x14ac:dyDescent="0.25">
      <c r="A2154" s="5" t="s">
        <v>41</v>
      </c>
      <c r="B2154" s="26">
        <v>43982</v>
      </c>
      <c r="C2154" s="4">
        <v>0</v>
      </c>
      <c r="D2154" s="29">
        <v>8</v>
      </c>
      <c r="F2154" s="79">
        <f t="shared" si="120"/>
        <v>0</v>
      </c>
    </row>
    <row r="2155" spans="1:6" x14ac:dyDescent="0.25">
      <c r="A2155" s="5" t="s">
        <v>42</v>
      </c>
      <c r="B2155" s="26">
        <v>43982</v>
      </c>
      <c r="C2155" s="4">
        <v>0</v>
      </c>
      <c r="D2155" s="29">
        <v>5</v>
      </c>
      <c r="F2155" s="79">
        <f>E2155+F2131</f>
        <v>0</v>
      </c>
    </row>
    <row r="2156" spans="1:6" x14ac:dyDescent="0.25">
      <c r="A2156" s="5" t="s">
        <v>43</v>
      </c>
      <c r="B2156" s="26">
        <v>43982</v>
      </c>
      <c r="C2156" s="4">
        <v>0</v>
      </c>
      <c r="D2156" s="29">
        <v>11</v>
      </c>
      <c r="F2156" s="79">
        <f t="shared" si="120"/>
        <v>0</v>
      </c>
    </row>
    <row r="2157" spans="1:6" x14ac:dyDescent="0.25">
      <c r="A2157" s="5" t="s">
        <v>44</v>
      </c>
      <c r="B2157" s="26">
        <v>43982</v>
      </c>
      <c r="C2157" s="4">
        <v>1</v>
      </c>
      <c r="D2157" s="29">
        <v>50</v>
      </c>
      <c r="F2157" s="79">
        <f t="shared" si="120"/>
        <v>0</v>
      </c>
    </row>
    <row r="2158" spans="1:6" x14ac:dyDescent="0.25">
      <c r="A2158" s="5" t="s">
        <v>29</v>
      </c>
      <c r="B2158" s="26">
        <v>43982</v>
      </c>
      <c r="C2158" s="4">
        <v>0</v>
      </c>
      <c r="D2158" s="29">
        <v>262</v>
      </c>
      <c r="F2158" s="79">
        <f>E2158+F2134</f>
        <v>3</v>
      </c>
    </row>
    <row r="2159" spans="1:6" x14ac:dyDescent="0.25">
      <c r="A2159" s="5" t="s">
        <v>45</v>
      </c>
      <c r="B2159" s="26">
        <v>43982</v>
      </c>
      <c r="C2159" s="4">
        <v>0</v>
      </c>
      <c r="D2159" s="29">
        <v>22</v>
      </c>
      <c r="F2159" s="79">
        <f>E2159+F2135</f>
        <v>0</v>
      </c>
    </row>
    <row r="2160" spans="1:6" x14ac:dyDescent="0.25">
      <c r="A2160" s="5" t="s">
        <v>46</v>
      </c>
      <c r="B2160" s="26">
        <v>43982</v>
      </c>
      <c r="C2160" s="4">
        <v>0</v>
      </c>
      <c r="D2160" s="29">
        <v>149</v>
      </c>
      <c r="F2160" s="79">
        <f t="shared" si="120"/>
        <v>0</v>
      </c>
    </row>
    <row r="2161" spans="1:6" x14ac:dyDescent="0.25">
      <c r="A2161" s="5" t="s">
        <v>47</v>
      </c>
      <c r="B2161" s="26">
        <v>43982</v>
      </c>
      <c r="C2161" s="4">
        <v>0</v>
      </c>
      <c r="D2161" s="29">
        <v>48</v>
      </c>
      <c r="F2161" s="79">
        <f>E2161+F2137</f>
        <v>3</v>
      </c>
    </row>
    <row r="2162" spans="1:6" x14ac:dyDescent="0.25">
      <c r="A2162" s="61" t="s">
        <v>22</v>
      </c>
      <c r="B2162" s="26">
        <v>43983</v>
      </c>
      <c r="C2162" s="4">
        <v>252</v>
      </c>
      <c r="D2162" s="29">
        <v>6144</v>
      </c>
      <c r="E2162" s="4">
        <v>5</v>
      </c>
      <c r="F2162" s="79">
        <f>E2162+F2138</f>
        <v>228</v>
      </c>
    </row>
    <row r="2163" spans="1:6" x14ac:dyDescent="0.25">
      <c r="A2163" s="5" t="s">
        <v>35</v>
      </c>
      <c r="B2163" s="26">
        <v>43983</v>
      </c>
      <c r="C2163" s="4">
        <v>0</v>
      </c>
      <c r="D2163" s="29">
        <v>0</v>
      </c>
      <c r="F2163" s="79">
        <f t="shared" ref="F2163:F2169" si="121">E2163+F2139</f>
        <v>0</v>
      </c>
    </row>
    <row r="2164" spans="1:6" x14ac:dyDescent="0.25">
      <c r="A2164" s="5" t="s">
        <v>21</v>
      </c>
      <c r="B2164" s="26">
        <v>43983</v>
      </c>
      <c r="C2164" s="4">
        <v>3</v>
      </c>
      <c r="D2164" s="29">
        <v>890</v>
      </c>
      <c r="E2164" s="4">
        <v>3</v>
      </c>
      <c r="F2164" s="79">
        <f t="shared" si="121"/>
        <v>55</v>
      </c>
    </row>
    <row r="2165" spans="1:6" x14ac:dyDescent="0.25">
      <c r="A2165" s="5" t="s">
        <v>36</v>
      </c>
      <c r="B2165" s="26">
        <v>43983</v>
      </c>
      <c r="C2165" s="4">
        <v>0</v>
      </c>
      <c r="D2165" s="29">
        <v>10</v>
      </c>
      <c r="F2165" s="79">
        <f t="shared" si="121"/>
        <v>1</v>
      </c>
    </row>
    <row r="2166" spans="1:6" x14ac:dyDescent="0.25">
      <c r="A2166" s="5" t="s">
        <v>20</v>
      </c>
      <c r="B2166" s="26">
        <v>43983</v>
      </c>
      <c r="C2166" s="4">
        <v>274</v>
      </c>
      <c r="D2166" s="29">
        <v>8480</v>
      </c>
      <c r="E2166" s="4">
        <v>8</v>
      </c>
      <c r="F2166" s="79">
        <f t="shared" si="121"/>
        <v>193</v>
      </c>
    </row>
    <row r="2167" spans="1:6" x14ac:dyDescent="0.25">
      <c r="A2167" s="5" t="s">
        <v>27</v>
      </c>
      <c r="B2167" s="26">
        <v>43983</v>
      </c>
      <c r="C2167" s="4">
        <v>0</v>
      </c>
      <c r="D2167" s="29">
        <v>460</v>
      </c>
      <c r="E2167" s="4">
        <v>1</v>
      </c>
      <c r="F2167" s="79">
        <f t="shared" si="121"/>
        <v>28</v>
      </c>
    </row>
    <row r="2168" spans="1:6" x14ac:dyDescent="0.25">
      <c r="A2168" s="5" t="s">
        <v>37</v>
      </c>
      <c r="B2168" s="26">
        <v>43983</v>
      </c>
      <c r="C2168" s="4">
        <v>6</v>
      </c>
      <c r="D2168" s="29">
        <v>94</v>
      </c>
      <c r="F2168" s="79">
        <f t="shared" si="121"/>
        <v>0</v>
      </c>
    </row>
    <row r="2169" spans="1:6" x14ac:dyDescent="0.25">
      <c r="A2169" s="5" t="s">
        <v>38</v>
      </c>
      <c r="B2169" s="26">
        <v>43983</v>
      </c>
      <c r="C2169" s="4">
        <v>0</v>
      </c>
      <c r="D2169" s="29">
        <v>31</v>
      </c>
      <c r="F2169" s="79">
        <f t="shared" si="121"/>
        <v>0</v>
      </c>
    </row>
    <row r="2170" spans="1:6" x14ac:dyDescent="0.25">
      <c r="A2170" s="5" t="s">
        <v>48</v>
      </c>
      <c r="B2170" s="26">
        <v>43983</v>
      </c>
      <c r="C2170" s="4">
        <v>0</v>
      </c>
      <c r="D2170" s="29">
        <v>0</v>
      </c>
      <c r="F2170" s="79">
        <f t="shared" ref="F2170:F2184" si="122">E2170+F2145</f>
        <v>0</v>
      </c>
    </row>
    <row r="2171" spans="1:6" x14ac:dyDescent="0.25">
      <c r="A2171" s="5" t="s">
        <v>39</v>
      </c>
      <c r="B2171" s="26">
        <v>43983</v>
      </c>
      <c r="C2171" s="4">
        <v>0</v>
      </c>
      <c r="D2171" s="29">
        <v>6</v>
      </c>
      <c r="F2171" s="79">
        <f t="shared" si="122"/>
        <v>0</v>
      </c>
    </row>
    <row r="2172" spans="1:6" x14ac:dyDescent="0.25">
      <c r="A2172" s="5" t="s">
        <v>40</v>
      </c>
      <c r="B2172" s="26">
        <v>43983</v>
      </c>
      <c r="C2172" s="4">
        <v>0</v>
      </c>
      <c r="D2172" s="29">
        <v>5</v>
      </c>
      <c r="F2172" s="79">
        <f t="shared" si="122"/>
        <v>0</v>
      </c>
    </row>
    <row r="2173" spans="1:6" x14ac:dyDescent="0.25">
      <c r="A2173" s="5" t="s">
        <v>28</v>
      </c>
      <c r="B2173" s="26">
        <v>43983</v>
      </c>
      <c r="C2173" s="4">
        <v>0</v>
      </c>
      <c r="D2173" s="29">
        <v>63</v>
      </c>
      <c r="F2173" s="79">
        <f t="shared" si="122"/>
        <v>0</v>
      </c>
    </row>
    <row r="2174" spans="1:6" x14ac:dyDescent="0.25">
      <c r="A2174" s="5" t="s">
        <v>24</v>
      </c>
      <c r="B2174" s="26">
        <v>43983</v>
      </c>
      <c r="C2174" s="4">
        <v>8</v>
      </c>
      <c r="D2174" s="29">
        <v>100</v>
      </c>
      <c r="F2174" s="79">
        <f t="shared" si="122"/>
        <v>0</v>
      </c>
    </row>
    <row r="2175" spans="1:6" x14ac:dyDescent="0.25">
      <c r="A2175" s="5" t="s">
        <v>30</v>
      </c>
      <c r="B2175" s="26">
        <v>43983</v>
      </c>
      <c r="C2175" s="4">
        <v>0</v>
      </c>
      <c r="D2175" s="29">
        <v>28</v>
      </c>
      <c r="F2175" s="79">
        <f t="shared" si="122"/>
        <v>0</v>
      </c>
    </row>
    <row r="2176" spans="1:6" x14ac:dyDescent="0.25">
      <c r="A2176" s="5" t="s">
        <v>26</v>
      </c>
      <c r="B2176" s="26">
        <v>43983</v>
      </c>
      <c r="C2176" s="4">
        <v>3</v>
      </c>
      <c r="D2176" s="29">
        <v>137</v>
      </c>
      <c r="F2176" s="79">
        <f t="shared" si="122"/>
        <v>0</v>
      </c>
    </row>
    <row r="2177" spans="1:6" x14ac:dyDescent="0.25">
      <c r="A2177" s="5" t="s">
        <v>25</v>
      </c>
      <c r="B2177" s="26">
        <v>43983</v>
      </c>
      <c r="C2177" s="4">
        <v>11</v>
      </c>
      <c r="D2177" s="29">
        <v>407</v>
      </c>
      <c r="F2177" s="79">
        <f t="shared" si="122"/>
        <v>0</v>
      </c>
    </row>
    <row r="2178" spans="1:6" x14ac:dyDescent="0.25">
      <c r="A2178" s="5" t="s">
        <v>41</v>
      </c>
      <c r="B2178" s="26">
        <v>43983</v>
      </c>
      <c r="C2178" s="4">
        <v>3</v>
      </c>
      <c r="D2178" s="29">
        <v>11</v>
      </c>
      <c r="F2178" s="79">
        <f t="shared" si="122"/>
        <v>0</v>
      </c>
    </row>
    <row r="2179" spans="1:6" x14ac:dyDescent="0.25">
      <c r="A2179" s="5" t="s">
        <v>42</v>
      </c>
      <c r="B2179" s="26">
        <v>43983</v>
      </c>
      <c r="C2179" s="4">
        <v>0</v>
      </c>
      <c r="D2179" s="29">
        <v>5</v>
      </c>
      <c r="F2179" s="79">
        <f>E2179+F2155</f>
        <v>0</v>
      </c>
    </row>
    <row r="2180" spans="1:6" x14ac:dyDescent="0.25">
      <c r="A2180" s="5" t="s">
        <v>43</v>
      </c>
      <c r="B2180" s="26">
        <v>43983</v>
      </c>
      <c r="C2180" s="4">
        <v>0</v>
      </c>
      <c r="D2180" s="29">
        <v>11</v>
      </c>
      <c r="F2180" s="79">
        <f t="shared" si="122"/>
        <v>0</v>
      </c>
    </row>
    <row r="2181" spans="1:6" x14ac:dyDescent="0.25">
      <c r="A2181" s="5" t="s">
        <v>44</v>
      </c>
      <c r="B2181" s="26">
        <v>43983</v>
      </c>
      <c r="C2181" s="4">
        <v>1</v>
      </c>
      <c r="D2181" s="29">
        <v>51</v>
      </c>
      <c r="F2181" s="79">
        <f t="shared" si="122"/>
        <v>0</v>
      </c>
    </row>
    <row r="2182" spans="1:6" x14ac:dyDescent="0.25">
      <c r="A2182" s="5" t="s">
        <v>29</v>
      </c>
      <c r="B2182" s="26">
        <v>43983</v>
      </c>
      <c r="C2182" s="4">
        <v>3</v>
      </c>
      <c r="D2182" s="29">
        <v>265</v>
      </c>
      <c r="F2182" s="79">
        <f>E2182+F2158</f>
        <v>3</v>
      </c>
    </row>
    <row r="2183" spans="1:6" x14ac:dyDescent="0.25">
      <c r="A2183" s="5" t="s">
        <v>45</v>
      </c>
      <c r="B2183" s="26">
        <v>43983</v>
      </c>
      <c r="C2183" s="4">
        <v>0</v>
      </c>
      <c r="D2183" s="29">
        <v>22</v>
      </c>
      <c r="F2183" s="79">
        <f>E2183+F2159</f>
        <v>0</v>
      </c>
    </row>
    <row r="2184" spans="1:6" x14ac:dyDescent="0.25">
      <c r="A2184" s="5" t="s">
        <v>46</v>
      </c>
      <c r="B2184" s="26">
        <v>43983</v>
      </c>
      <c r="C2184" s="4">
        <v>0</v>
      </c>
      <c r="D2184" s="29">
        <v>149</v>
      </c>
      <c r="F2184" s="79">
        <f t="shared" si="122"/>
        <v>0</v>
      </c>
    </row>
    <row r="2185" spans="1:6" x14ac:dyDescent="0.25">
      <c r="A2185" s="5" t="s">
        <v>47</v>
      </c>
      <c r="B2185" s="26">
        <v>43983</v>
      </c>
      <c r="C2185" s="4">
        <v>0</v>
      </c>
      <c r="D2185" s="29">
        <v>48</v>
      </c>
      <c r="F2185" s="79">
        <f>E2185+F2161</f>
        <v>3</v>
      </c>
    </row>
    <row r="2186" spans="1:6" x14ac:dyDescent="0.25">
      <c r="A2186" s="61" t="s">
        <v>22</v>
      </c>
      <c r="B2186" s="26">
        <v>43984</v>
      </c>
      <c r="C2186" s="4">
        <v>488</v>
      </c>
      <c r="D2186" s="29">
        <v>6632</v>
      </c>
      <c r="E2186" s="4">
        <v>8</v>
      </c>
      <c r="F2186" s="79">
        <f>E2186+F2162</f>
        <v>236</v>
      </c>
    </row>
    <row r="2187" spans="1:6" x14ac:dyDescent="0.25">
      <c r="A2187" s="5" t="s">
        <v>35</v>
      </c>
      <c r="B2187" s="26">
        <v>43984</v>
      </c>
      <c r="C2187" s="4">
        <v>0</v>
      </c>
      <c r="D2187" s="29">
        <v>0</v>
      </c>
      <c r="F2187" s="79">
        <f t="shared" ref="F2187:F2193" si="123">E2187+F2163</f>
        <v>0</v>
      </c>
    </row>
    <row r="2188" spans="1:6" x14ac:dyDescent="0.25">
      <c r="A2188" s="5" t="s">
        <v>21</v>
      </c>
      <c r="B2188" s="26">
        <v>43984</v>
      </c>
      <c r="C2188" s="4">
        <v>30</v>
      </c>
      <c r="D2188" s="29">
        <v>920</v>
      </c>
      <c r="E2188" s="4">
        <v>2</v>
      </c>
      <c r="F2188" s="79">
        <f t="shared" si="123"/>
        <v>57</v>
      </c>
    </row>
    <row r="2189" spans="1:6" x14ac:dyDescent="0.25">
      <c r="A2189" s="5" t="s">
        <v>36</v>
      </c>
      <c r="B2189" s="26">
        <v>43984</v>
      </c>
      <c r="C2189" s="4">
        <v>0</v>
      </c>
      <c r="D2189" s="29">
        <v>10</v>
      </c>
      <c r="F2189" s="79">
        <f t="shared" si="123"/>
        <v>1</v>
      </c>
    </row>
    <row r="2190" spans="1:6" x14ac:dyDescent="0.25">
      <c r="A2190" s="5" t="s">
        <v>20</v>
      </c>
      <c r="B2190" s="26">
        <v>43984</v>
      </c>
      <c r="C2190" s="4">
        <v>371</v>
      </c>
      <c r="D2190" s="29">
        <v>8851</v>
      </c>
      <c r="E2190" s="4">
        <v>3</v>
      </c>
      <c r="F2190" s="79">
        <f t="shared" si="123"/>
        <v>196</v>
      </c>
    </row>
    <row r="2191" spans="1:6" x14ac:dyDescent="0.25">
      <c r="A2191" s="5" t="s">
        <v>27</v>
      </c>
      <c r="B2191" s="26">
        <v>43984</v>
      </c>
      <c r="C2191" s="4">
        <v>1</v>
      </c>
      <c r="D2191" s="29">
        <v>461</v>
      </c>
      <c r="F2191" s="79">
        <f t="shared" si="123"/>
        <v>28</v>
      </c>
    </row>
    <row r="2192" spans="1:6" x14ac:dyDescent="0.25">
      <c r="A2192" s="5" t="s">
        <v>37</v>
      </c>
      <c r="B2192" s="26">
        <v>43984</v>
      </c>
      <c r="C2192" s="4">
        <v>2</v>
      </c>
      <c r="D2192" s="29">
        <v>96</v>
      </c>
      <c r="F2192" s="79">
        <f t="shared" si="123"/>
        <v>0</v>
      </c>
    </row>
    <row r="2193" spans="1:6" x14ac:dyDescent="0.25">
      <c r="A2193" s="5" t="s">
        <v>38</v>
      </c>
      <c r="B2193" s="26">
        <v>43984</v>
      </c>
      <c r="C2193" s="4">
        <v>2</v>
      </c>
      <c r="D2193" s="29">
        <v>33</v>
      </c>
      <c r="F2193" s="79">
        <f t="shared" si="123"/>
        <v>0</v>
      </c>
    </row>
    <row r="2194" spans="1:6" x14ac:dyDescent="0.25">
      <c r="A2194" s="5" t="s">
        <v>48</v>
      </c>
      <c r="B2194" s="26">
        <v>43984</v>
      </c>
      <c r="C2194" s="4">
        <v>0</v>
      </c>
      <c r="D2194" s="29">
        <v>0</v>
      </c>
      <c r="F2194" s="79">
        <f t="shared" ref="F2194:F2208" si="124">E2194+F2169</f>
        <v>0</v>
      </c>
    </row>
    <row r="2195" spans="1:6" x14ac:dyDescent="0.25">
      <c r="A2195" s="5" t="s">
        <v>39</v>
      </c>
      <c r="B2195" s="26">
        <v>43984</v>
      </c>
      <c r="C2195" s="4">
        <v>0</v>
      </c>
      <c r="D2195" s="29">
        <v>6</v>
      </c>
      <c r="F2195" s="79">
        <f t="shared" si="124"/>
        <v>0</v>
      </c>
    </row>
    <row r="2196" spans="1:6" x14ac:dyDescent="0.25">
      <c r="A2196" s="5" t="s">
        <v>40</v>
      </c>
      <c r="B2196" s="26">
        <v>43984</v>
      </c>
      <c r="C2196" s="4">
        <v>0</v>
      </c>
      <c r="D2196" s="29">
        <v>5</v>
      </c>
      <c r="F2196" s="79">
        <f t="shared" si="124"/>
        <v>0</v>
      </c>
    </row>
    <row r="2197" spans="1:6" x14ac:dyDescent="0.25">
      <c r="A2197" s="5" t="s">
        <v>28</v>
      </c>
      <c r="B2197" s="26">
        <v>43984</v>
      </c>
      <c r="C2197" s="4">
        <v>0</v>
      </c>
      <c r="D2197" s="29">
        <v>63</v>
      </c>
      <c r="F2197" s="79">
        <f t="shared" si="124"/>
        <v>0</v>
      </c>
    </row>
    <row r="2198" spans="1:6" x14ac:dyDescent="0.25">
      <c r="A2198" s="5" t="s">
        <v>24</v>
      </c>
      <c r="B2198" s="26">
        <v>43984</v>
      </c>
      <c r="C2198" s="4">
        <v>0</v>
      </c>
      <c r="D2198" s="29">
        <v>100</v>
      </c>
      <c r="F2198" s="79">
        <f t="shared" si="124"/>
        <v>0</v>
      </c>
    </row>
    <row r="2199" spans="1:6" x14ac:dyDescent="0.25">
      <c r="A2199" s="5" t="s">
        <v>30</v>
      </c>
      <c r="B2199" s="26">
        <v>43984</v>
      </c>
      <c r="C2199" s="4">
        <v>0</v>
      </c>
      <c r="D2199" s="29">
        <v>28</v>
      </c>
      <c r="F2199" s="79">
        <f t="shared" si="124"/>
        <v>0</v>
      </c>
    </row>
    <row r="2200" spans="1:6" x14ac:dyDescent="0.25">
      <c r="A2200" s="5" t="s">
        <v>26</v>
      </c>
      <c r="B2200" s="26">
        <v>43984</v>
      </c>
      <c r="C2200" s="4">
        <v>3</v>
      </c>
      <c r="D2200" s="29">
        <v>140</v>
      </c>
      <c r="F2200" s="79">
        <f t="shared" si="124"/>
        <v>0</v>
      </c>
    </row>
    <row r="2201" spans="1:6" x14ac:dyDescent="0.25">
      <c r="A2201" s="5" t="s">
        <v>25</v>
      </c>
      <c r="B2201" s="26">
        <v>43984</v>
      </c>
      <c r="C2201" s="4">
        <v>3</v>
      </c>
      <c r="D2201" s="29">
        <v>410</v>
      </c>
      <c r="F2201" s="79">
        <f t="shared" si="124"/>
        <v>0</v>
      </c>
    </row>
    <row r="2202" spans="1:6" x14ac:dyDescent="0.25">
      <c r="A2202" s="5" t="s">
        <v>41</v>
      </c>
      <c r="B2202" s="26">
        <v>43984</v>
      </c>
      <c r="C2202" s="4">
        <v>4</v>
      </c>
      <c r="D2202" s="29">
        <v>15</v>
      </c>
      <c r="F2202" s="79">
        <f t="shared" si="124"/>
        <v>0</v>
      </c>
    </row>
    <row r="2203" spans="1:6" x14ac:dyDescent="0.25">
      <c r="A2203" s="5" t="s">
        <v>42</v>
      </c>
      <c r="B2203" s="26">
        <v>43984</v>
      </c>
      <c r="C2203" s="4">
        <v>0</v>
      </c>
      <c r="D2203" s="29">
        <v>5</v>
      </c>
      <c r="F2203" s="79">
        <f>E2203+F2179</f>
        <v>0</v>
      </c>
    </row>
    <row r="2204" spans="1:6" x14ac:dyDescent="0.25">
      <c r="A2204" s="5" t="s">
        <v>43</v>
      </c>
      <c r="B2204" s="26">
        <v>43984</v>
      </c>
      <c r="C2204" s="4">
        <v>0</v>
      </c>
      <c r="D2204" s="29">
        <v>11</v>
      </c>
      <c r="F2204" s="79">
        <f t="shared" si="124"/>
        <v>0</v>
      </c>
    </row>
    <row r="2205" spans="1:6" x14ac:dyDescent="0.25">
      <c r="A2205" s="5" t="s">
        <v>44</v>
      </c>
      <c r="B2205" s="26">
        <v>43984</v>
      </c>
      <c r="C2205" s="4">
        <v>0</v>
      </c>
      <c r="D2205" s="29">
        <v>51</v>
      </c>
      <c r="F2205" s="79">
        <f t="shared" si="124"/>
        <v>0</v>
      </c>
    </row>
    <row r="2206" spans="1:6" x14ac:dyDescent="0.25">
      <c r="A2206" s="5" t="s">
        <v>29</v>
      </c>
      <c r="B2206" s="26">
        <v>43984</v>
      </c>
      <c r="C2206" s="4">
        <v>0</v>
      </c>
      <c r="D2206" s="29">
        <v>265</v>
      </c>
      <c r="F2206" s="79">
        <f>E2206+F2182</f>
        <v>3</v>
      </c>
    </row>
    <row r="2207" spans="1:6" x14ac:dyDescent="0.25">
      <c r="A2207" s="5" t="s">
        <v>45</v>
      </c>
      <c r="B2207" s="26">
        <v>43984</v>
      </c>
      <c r="C2207" s="4">
        <v>0</v>
      </c>
      <c r="D2207" s="29">
        <v>22</v>
      </c>
      <c r="F2207" s="79">
        <f>E2207+F2183</f>
        <v>0</v>
      </c>
    </row>
    <row r="2208" spans="1:6" x14ac:dyDescent="0.25">
      <c r="A2208" s="5" t="s">
        <v>46</v>
      </c>
      <c r="B2208" s="26">
        <v>43984</v>
      </c>
      <c r="C2208" s="4">
        <v>0</v>
      </c>
      <c r="D2208" s="29">
        <v>149</v>
      </c>
      <c r="F2208" s="79">
        <f t="shared" si="124"/>
        <v>0</v>
      </c>
    </row>
    <row r="2209" spans="1:6" x14ac:dyDescent="0.25">
      <c r="A2209" s="5" t="s">
        <v>47</v>
      </c>
      <c r="B2209" s="26">
        <v>43984</v>
      </c>
      <c r="C2209" s="4">
        <v>0</v>
      </c>
      <c r="D2209" s="29">
        <v>48</v>
      </c>
      <c r="F2209" s="79">
        <f>E2209+F2185</f>
        <v>3</v>
      </c>
    </row>
    <row r="2210" spans="1:6" x14ac:dyDescent="0.25">
      <c r="A2210" s="61" t="s">
        <v>22</v>
      </c>
      <c r="B2210" s="26">
        <v>43985</v>
      </c>
      <c r="C2210" s="4">
        <v>442</v>
      </c>
      <c r="D2210" s="29">
        <v>7074</v>
      </c>
      <c r="E2210" s="4">
        <v>6</v>
      </c>
      <c r="F2210" s="79">
        <f>E2210+F2186</f>
        <v>242</v>
      </c>
    </row>
    <row r="2211" spans="1:6" x14ac:dyDescent="0.25">
      <c r="A2211" s="5" t="s">
        <v>35</v>
      </c>
      <c r="B2211" s="26">
        <v>43985</v>
      </c>
      <c r="C2211" s="4">
        <v>0</v>
      </c>
      <c r="D2211" s="29">
        <v>0</v>
      </c>
      <c r="F2211" s="79">
        <f t="shared" ref="F2211:F2217" si="125">E2211+F2187</f>
        <v>0</v>
      </c>
    </row>
    <row r="2212" spans="1:6" x14ac:dyDescent="0.25">
      <c r="A2212" s="5" t="s">
        <v>21</v>
      </c>
      <c r="B2212" s="26">
        <v>43985</v>
      </c>
      <c r="C2212" s="4">
        <v>6</v>
      </c>
      <c r="D2212" s="29">
        <v>926</v>
      </c>
      <c r="E2212" s="4">
        <v>1</v>
      </c>
      <c r="F2212" s="79">
        <f t="shared" si="125"/>
        <v>58</v>
      </c>
    </row>
    <row r="2213" spans="1:6" x14ac:dyDescent="0.25">
      <c r="A2213" s="5" t="s">
        <v>36</v>
      </c>
      <c r="B2213" s="26">
        <v>43985</v>
      </c>
      <c r="C2213" s="4">
        <v>1</v>
      </c>
      <c r="D2213" s="29">
        <v>11</v>
      </c>
      <c r="F2213" s="79">
        <f t="shared" si="125"/>
        <v>1</v>
      </c>
    </row>
    <row r="2214" spans="1:6" x14ac:dyDescent="0.25">
      <c r="A2214" s="5" t="s">
        <v>20</v>
      </c>
      <c r="B2214" s="26">
        <v>43985</v>
      </c>
      <c r="C2214" s="4">
        <v>467</v>
      </c>
      <c r="D2214" s="29">
        <v>9318</v>
      </c>
      <c r="E2214" s="4">
        <v>5</v>
      </c>
      <c r="F2214" s="79">
        <f t="shared" si="125"/>
        <v>201</v>
      </c>
    </row>
    <row r="2215" spans="1:6" x14ac:dyDescent="0.25">
      <c r="A2215" s="5" t="s">
        <v>27</v>
      </c>
      <c r="B2215" s="26">
        <v>43985</v>
      </c>
      <c r="C2215" s="4">
        <v>1</v>
      </c>
      <c r="D2215" s="29">
        <v>462</v>
      </c>
      <c r="E2215" s="4">
        <v>1</v>
      </c>
      <c r="F2215" s="79">
        <f t="shared" si="125"/>
        <v>29</v>
      </c>
    </row>
    <row r="2216" spans="1:6" x14ac:dyDescent="0.25">
      <c r="A2216" s="5" t="s">
        <v>37</v>
      </c>
      <c r="B2216" s="26">
        <v>43985</v>
      </c>
      <c r="C2216" s="4">
        <v>0</v>
      </c>
      <c r="D2216" s="29">
        <v>96</v>
      </c>
      <c r="F2216" s="79">
        <f t="shared" si="125"/>
        <v>0</v>
      </c>
    </row>
    <row r="2217" spans="1:6" x14ac:dyDescent="0.25">
      <c r="A2217" s="5" t="s">
        <v>38</v>
      </c>
      <c r="B2217" s="26">
        <v>43985</v>
      </c>
      <c r="C2217" s="4">
        <v>2</v>
      </c>
      <c r="D2217" s="29">
        <v>35</v>
      </c>
      <c r="F2217" s="79">
        <f t="shared" si="125"/>
        <v>0</v>
      </c>
    </row>
    <row r="2218" spans="1:6" x14ac:dyDescent="0.25">
      <c r="A2218" s="5" t="s">
        <v>48</v>
      </c>
      <c r="B2218" s="26">
        <v>43985</v>
      </c>
      <c r="C2218" s="4">
        <v>0</v>
      </c>
      <c r="D2218" s="29">
        <v>0</v>
      </c>
      <c r="F2218" s="79">
        <f t="shared" ref="F2218:F2232" si="126">E2218+F2193</f>
        <v>0</v>
      </c>
    </row>
    <row r="2219" spans="1:6" x14ac:dyDescent="0.25">
      <c r="A2219" s="5" t="s">
        <v>39</v>
      </c>
      <c r="B2219" s="26">
        <v>43985</v>
      </c>
      <c r="C2219" s="4">
        <v>0</v>
      </c>
      <c r="D2219" s="29">
        <v>6</v>
      </c>
      <c r="F2219" s="79">
        <f t="shared" si="126"/>
        <v>0</v>
      </c>
    </row>
    <row r="2220" spans="1:6" x14ac:dyDescent="0.25">
      <c r="A2220" s="5" t="s">
        <v>40</v>
      </c>
      <c r="B2220" s="26">
        <v>43985</v>
      </c>
      <c r="C2220" s="4">
        <v>0</v>
      </c>
      <c r="D2220" s="29">
        <v>5</v>
      </c>
      <c r="F2220" s="79">
        <f t="shared" si="126"/>
        <v>0</v>
      </c>
    </row>
    <row r="2221" spans="1:6" x14ac:dyDescent="0.25">
      <c r="A2221" s="5" t="s">
        <v>28</v>
      </c>
      <c r="B2221" s="26">
        <v>43985</v>
      </c>
      <c r="C2221" s="4">
        <v>0</v>
      </c>
      <c r="D2221" s="29">
        <v>63</v>
      </c>
      <c r="F2221" s="79">
        <f t="shared" si="126"/>
        <v>0</v>
      </c>
    </row>
    <row r="2222" spans="1:6" x14ac:dyDescent="0.25">
      <c r="A2222" s="5" t="s">
        <v>24</v>
      </c>
      <c r="B2222" s="26">
        <v>43985</v>
      </c>
      <c r="C2222" s="4">
        <v>0</v>
      </c>
      <c r="D2222" s="29">
        <v>100</v>
      </c>
      <c r="F2222" s="79">
        <f t="shared" si="126"/>
        <v>0</v>
      </c>
    </row>
    <row r="2223" spans="1:6" x14ac:dyDescent="0.25">
      <c r="A2223" s="5" t="s">
        <v>30</v>
      </c>
      <c r="B2223" s="26">
        <v>43985</v>
      </c>
      <c r="C2223" s="4">
        <v>1</v>
      </c>
      <c r="D2223" s="29">
        <v>29</v>
      </c>
      <c r="F2223" s="79">
        <f t="shared" si="126"/>
        <v>0</v>
      </c>
    </row>
    <row r="2224" spans="1:6" x14ac:dyDescent="0.25">
      <c r="A2224" s="5" t="s">
        <v>26</v>
      </c>
      <c r="B2224" s="26">
        <v>43985</v>
      </c>
      <c r="C2224" s="4">
        <v>10</v>
      </c>
      <c r="D2224" s="29">
        <v>150</v>
      </c>
      <c r="F2224" s="79">
        <f t="shared" si="126"/>
        <v>0</v>
      </c>
    </row>
    <row r="2225" spans="1:6" x14ac:dyDescent="0.25">
      <c r="A2225" s="5" t="s">
        <v>25</v>
      </c>
      <c r="B2225" s="26">
        <v>43985</v>
      </c>
      <c r="C2225" s="4">
        <v>16</v>
      </c>
      <c r="D2225" s="29">
        <v>426</v>
      </c>
      <c r="E2225" s="4">
        <v>1</v>
      </c>
      <c r="F2225" s="79">
        <f t="shared" si="126"/>
        <v>1</v>
      </c>
    </row>
    <row r="2226" spans="1:6" x14ac:dyDescent="0.25">
      <c r="A2226" s="5" t="s">
        <v>41</v>
      </c>
      <c r="B2226" s="26">
        <v>43985</v>
      </c>
      <c r="C2226" s="4">
        <v>0</v>
      </c>
      <c r="D2226" s="29">
        <v>15</v>
      </c>
      <c r="F2226" s="79">
        <f t="shared" si="126"/>
        <v>0</v>
      </c>
    </row>
    <row r="2227" spans="1:6" x14ac:dyDescent="0.25">
      <c r="A2227" s="5" t="s">
        <v>42</v>
      </c>
      <c r="B2227" s="26">
        <v>43985</v>
      </c>
      <c r="C2227" s="4">
        <v>0</v>
      </c>
      <c r="D2227" s="29">
        <v>5</v>
      </c>
      <c r="F2227" s="79">
        <f>E2227+F2203</f>
        <v>0</v>
      </c>
    </row>
    <row r="2228" spans="1:6" x14ac:dyDescent="0.25">
      <c r="A2228" s="5" t="s">
        <v>43</v>
      </c>
      <c r="B2228" s="26">
        <v>43985</v>
      </c>
      <c r="C2228" s="4">
        <v>0</v>
      </c>
      <c r="D2228" s="29">
        <v>11</v>
      </c>
      <c r="F2228" s="79">
        <f t="shared" si="126"/>
        <v>0</v>
      </c>
    </row>
    <row r="2229" spans="1:6" x14ac:dyDescent="0.25">
      <c r="A2229" s="5" t="s">
        <v>44</v>
      </c>
      <c r="B2229" s="26">
        <v>43985</v>
      </c>
      <c r="C2229" s="4">
        <v>0</v>
      </c>
      <c r="D2229" s="29">
        <v>51</v>
      </c>
      <c r="F2229" s="79">
        <f t="shared" si="126"/>
        <v>0</v>
      </c>
    </row>
    <row r="2230" spans="1:6" x14ac:dyDescent="0.25">
      <c r="A2230" s="5" t="s">
        <v>29</v>
      </c>
      <c r="B2230" s="26">
        <v>43985</v>
      </c>
      <c r="C2230" s="4">
        <v>3</v>
      </c>
      <c r="D2230" s="29">
        <v>268</v>
      </c>
      <c r="F2230" s="79">
        <f>E2230+F2206</f>
        <v>3</v>
      </c>
    </row>
    <row r="2231" spans="1:6" x14ac:dyDescent="0.25">
      <c r="A2231" s="5" t="s">
        <v>45</v>
      </c>
      <c r="B2231" s="26">
        <v>43985</v>
      </c>
      <c r="C2231" s="4">
        <v>0</v>
      </c>
      <c r="D2231" s="29">
        <v>22</v>
      </c>
      <c r="F2231" s="79">
        <f>E2231+F2207</f>
        <v>0</v>
      </c>
    </row>
    <row r="2232" spans="1:6" x14ac:dyDescent="0.25">
      <c r="A2232" s="5" t="s">
        <v>46</v>
      </c>
      <c r="B2232" s="26">
        <v>43985</v>
      </c>
      <c r="C2232" s="4">
        <v>0</v>
      </c>
      <c r="D2232" s="29">
        <v>149</v>
      </c>
      <c r="F2232" s="79">
        <f t="shared" si="126"/>
        <v>0</v>
      </c>
    </row>
    <row r="2233" spans="1:6" x14ac:dyDescent="0.25">
      <c r="A2233" s="5" t="s">
        <v>47</v>
      </c>
      <c r="B2233" s="26">
        <v>43985</v>
      </c>
      <c r="C2233" s="4">
        <v>0</v>
      </c>
      <c r="D2233" s="29">
        <v>48</v>
      </c>
      <c r="F2233" s="79">
        <f>E2233+F2209</f>
        <v>3</v>
      </c>
    </row>
    <row r="2234" spans="1:6" x14ac:dyDescent="0.25">
      <c r="A2234" s="61" t="s">
        <v>22</v>
      </c>
      <c r="B2234" s="26">
        <v>43986</v>
      </c>
      <c r="C2234" s="4">
        <v>422</v>
      </c>
      <c r="D2234" s="29">
        <v>7496</v>
      </c>
      <c r="E2234" s="4">
        <v>11</v>
      </c>
      <c r="F2234" s="79">
        <f>E2234+F2210</f>
        <v>253</v>
      </c>
    </row>
    <row r="2235" spans="1:6" x14ac:dyDescent="0.25">
      <c r="A2235" s="5" t="s">
        <v>35</v>
      </c>
      <c r="B2235" s="26">
        <v>43986</v>
      </c>
      <c r="C2235" s="4">
        <v>0</v>
      </c>
      <c r="D2235" s="29">
        <v>0</v>
      </c>
      <c r="F2235" s="79">
        <f t="shared" ref="F2235:F2241" si="127">E2235+F2211</f>
        <v>0</v>
      </c>
    </row>
    <row r="2236" spans="1:6" x14ac:dyDescent="0.25">
      <c r="A2236" s="5" t="s">
        <v>21</v>
      </c>
      <c r="B2236" s="26">
        <v>43986</v>
      </c>
      <c r="C2236" s="4">
        <v>53</v>
      </c>
      <c r="D2236" s="29">
        <v>979</v>
      </c>
      <c r="E2236" s="4">
        <v>1</v>
      </c>
      <c r="F2236" s="79">
        <f t="shared" si="127"/>
        <v>59</v>
      </c>
    </row>
    <row r="2237" spans="1:6" x14ac:dyDescent="0.25">
      <c r="A2237" s="5" t="s">
        <v>36</v>
      </c>
      <c r="B2237" s="26">
        <v>43986</v>
      </c>
      <c r="C2237" s="4">
        <v>0</v>
      </c>
      <c r="D2237" s="29">
        <v>11</v>
      </c>
      <c r="F2237" s="79">
        <f t="shared" si="127"/>
        <v>1</v>
      </c>
    </row>
    <row r="2238" spans="1:6" x14ac:dyDescent="0.25">
      <c r="A2238" s="5" t="s">
        <v>20</v>
      </c>
      <c r="B2238" s="26">
        <v>43986</v>
      </c>
      <c r="C2238" s="4">
        <v>436</v>
      </c>
      <c r="D2238" s="29">
        <v>9754</v>
      </c>
      <c r="E2238" s="4">
        <v>12</v>
      </c>
      <c r="F2238" s="79">
        <f t="shared" si="127"/>
        <v>213</v>
      </c>
    </row>
    <row r="2239" spans="1:6" x14ac:dyDescent="0.25">
      <c r="A2239" s="5" t="s">
        <v>27</v>
      </c>
      <c r="B2239" s="26">
        <v>43986</v>
      </c>
      <c r="C2239" s="4">
        <v>2</v>
      </c>
      <c r="D2239" s="29">
        <v>464</v>
      </c>
      <c r="F2239" s="79">
        <f t="shared" si="127"/>
        <v>29</v>
      </c>
    </row>
    <row r="2240" spans="1:6" x14ac:dyDescent="0.25">
      <c r="A2240" s="5" t="s">
        <v>37</v>
      </c>
      <c r="B2240" s="26">
        <v>43986</v>
      </c>
      <c r="C2240" s="4">
        <v>0</v>
      </c>
      <c r="D2240" s="29">
        <v>96</v>
      </c>
      <c r="F2240" s="79">
        <f t="shared" si="127"/>
        <v>0</v>
      </c>
    </row>
    <row r="2241" spans="1:6" x14ac:dyDescent="0.25">
      <c r="A2241" s="5" t="s">
        <v>38</v>
      </c>
      <c r="B2241" s="26">
        <v>43986</v>
      </c>
      <c r="C2241" s="4">
        <v>0</v>
      </c>
      <c r="D2241" s="29">
        <v>35</v>
      </c>
      <c r="F2241" s="79">
        <f t="shared" si="127"/>
        <v>0</v>
      </c>
    </row>
    <row r="2242" spans="1:6" x14ac:dyDescent="0.25">
      <c r="A2242" s="5" t="s">
        <v>48</v>
      </c>
      <c r="B2242" s="26">
        <v>43986</v>
      </c>
      <c r="C2242" s="4">
        <v>0</v>
      </c>
      <c r="D2242" s="29">
        <v>0</v>
      </c>
      <c r="F2242" s="79">
        <f t="shared" ref="F2242:F2256" si="128">E2242+F2217</f>
        <v>0</v>
      </c>
    </row>
    <row r="2243" spans="1:6" x14ac:dyDescent="0.25">
      <c r="A2243" s="5" t="s">
        <v>39</v>
      </c>
      <c r="B2243" s="26">
        <v>43986</v>
      </c>
      <c r="C2243" s="4">
        <v>0</v>
      </c>
      <c r="D2243" s="29">
        <v>6</v>
      </c>
      <c r="F2243" s="79">
        <f t="shared" si="128"/>
        <v>0</v>
      </c>
    </row>
    <row r="2244" spans="1:6" x14ac:dyDescent="0.25">
      <c r="A2244" s="5" t="s">
        <v>40</v>
      </c>
      <c r="B2244" s="26">
        <v>43986</v>
      </c>
      <c r="C2244" s="4">
        <v>0</v>
      </c>
      <c r="D2244" s="29">
        <v>5</v>
      </c>
      <c r="F2244" s="79">
        <f t="shared" si="128"/>
        <v>0</v>
      </c>
    </row>
    <row r="2245" spans="1:6" x14ac:dyDescent="0.25">
      <c r="A2245" s="5" t="s">
        <v>28</v>
      </c>
      <c r="B2245" s="26">
        <v>43986</v>
      </c>
      <c r="C2245" s="4">
        <v>0</v>
      </c>
      <c r="D2245" s="29">
        <v>63</v>
      </c>
      <c r="F2245" s="79">
        <f t="shared" si="128"/>
        <v>0</v>
      </c>
    </row>
    <row r="2246" spans="1:6" x14ac:dyDescent="0.25">
      <c r="A2246" s="5" t="s">
        <v>24</v>
      </c>
      <c r="B2246" s="26">
        <v>43986</v>
      </c>
      <c r="C2246" s="4">
        <v>0</v>
      </c>
      <c r="D2246" s="29">
        <v>100</v>
      </c>
      <c r="F2246" s="79">
        <f t="shared" si="128"/>
        <v>0</v>
      </c>
    </row>
    <row r="2247" spans="1:6" x14ac:dyDescent="0.25">
      <c r="A2247" s="5" t="s">
        <v>30</v>
      </c>
      <c r="B2247" s="26">
        <v>43986</v>
      </c>
      <c r="C2247" s="4">
        <v>2</v>
      </c>
      <c r="D2247" s="29">
        <v>31</v>
      </c>
      <c r="F2247" s="79">
        <f t="shared" si="128"/>
        <v>0</v>
      </c>
    </row>
    <row r="2248" spans="1:6" x14ac:dyDescent="0.25">
      <c r="A2248" s="5" t="s">
        <v>26</v>
      </c>
      <c r="B2248" s="26">
        <v>43986</v>
      </c>
      <c r="C2248" s="4">
        <v>0</v>
      </c>
      <c r="D2248" s="29">
        <v>150</v>
      </c>
      <c r="F2248" s="79">
        <f t="shared" si="128"/>
        <v>0</v>
      </c>
    </row>
    <row r="2249" spans="1:6" x14ac:dyDescent="0.25">
      <c r="A2249" s="5" t="s">
        <v>25</v>
      </c>
      <c r="B2249" s="26">
        <v>43986</v>
      </c>
      <c r="C2249" s="4">
        <v>8</v>
      </c>
      <c r="D2249" s="29">
        <v>434</v>
      </c>
      <c r="E2249" s="4">
        <v>1</v>
      </c>
      <c r="F2249" s="79">
        <f t="shared" si="128"/>
        <v>1</v>
      </c>
    </row>
    <row r="2250" spans="1:6" x14ac:dyDescent="0.25">
      <c r="A2250" s="5" t="s">
        <v>41</v>
      </c>
      <c r="B2250" s="26">
        <v>43986</v>
      </c>
      <c r="C2250" s="4">
        <v>0</v>
      </c>
      <c r="D2250" s="29">
        <v>15</v>
      </c>
      <c r="F2250" s="79">
        <f t="shared" si="128"/>
        <v>1</v>
      </c>
    </row>
    <row r="2251" spans="1:6" x14ac:dyDescent="0.25">
      <c r="A2251" s="5" t="s">
        <v>42</v>
      </c>
      <c r="B2251" s="26">
        <v>43986</v>
      </c>
      <c r="C2251" s="4">
        <v>0</v>
      </c>
      <c r="D2251" s="29">
        <v>5</v>
      </c>
      <c r="F2251" s="79">
        <f>E2251+F2227</f>
        <v>0</v>
      </c>
    </row>
    <row r="2252" spans="1:6" x14ac:dyDescent="0.25">
      <c r="A2252" s="5" t="s">
        <v>43</v>
      </c>
      <c r="B2252" s="26">
        <v>43986</v>
      </c>
      <c r="C2252" s="4">
        <v>0</v>
      </c>
      <c r="D2252" s="29">
        <v>11</v>
      </c>
      <c r="F2252" s="79">
        <f t="shared" si="128"/>
        <v>0</v>
      </c>
    </row>
    <row r="2253" spans="1:6" x14ac:dyDescent="0.25">
      <c r="A2253" s="5" t="s">
        <v>44</v>
      </c>
      <c r="B2253" s="26">
        <v>43986</v>
      </c>
      <c r="C2253" s="4">
        <v>0</v>
      </c>
      <c r="D2253" s="29">
        <v>51</v>
      </c>
      <c r="F2253" s="79">
        <f t="shared" si="128"/>
        <v>0</v>
      </c>
    </row>
    <row r="2254" spans="1:6" x14ac:dyDescent="0.25">
      <c r="A2254" s="5" t="s">
        <v>29</v>
      </c>
      <c r="B2254" s="26">
        <v>43986</v>
      </c>
      <c r="C2254" s="4">
        <v>5</v>
      </c>
      <c r="D2254" s="29">
        <v>273</v>
      </c>
      <c r="F2254" s="79">
        <f>E2254+F2230</f>
        <v>3</v>
      </c>
    </row>
    <row r="2255" spans="1:6" x14ac:dyDescent="0.25">
      <c r="A2255" s="5" t="s">
        <v>45</v>
      </c>
      <c r="B2255" s="26">
        <v>43986</v>
      </c>
      <c r="C2255" s="4">
        <v>0</v>
      </c>
      <c r="D2255" s="29">
        <v>22</v>
      </c>
      <c r="F2255" s="79">
        <f>E2255+F2231</f>
        <v>0</v>
      </c>
    </row>
    <row r="2256" spans="1:6" x14ac:dyDescent="0.25">
      <c r="A2256" s="5" t="s">
        <v>46</v>
      </c>
      <c r="B2256" s="26">
        <v>43986</v>
      </c>
      <c r="C2256" s="4">
        <v>0</v>
      </c>
      <c r="D2256" s="29">
        <v>149</v>
      </c>
      <c r="F2256" s="79">
        <f t="shared" si="128"/>
        <v>0</v>
      </c>
    </row>
    <row r="2257" spans="1:6" x14ac:dyDescent="0.25">
      <c r="A2257" s="5" t="s">
        <v>47</v>
      </c>
      <c r="B2257" s="26">
        <v>43986</v>
      </c>
      <c r="C2257" s="4">
        <v>1</v>
      </c>
      <c r="D2257" s="29">
        <v>49</v>
      </c>
      <c r="F2257" s="79">
        <f>E2257+F2233</f>
        <v>3</v>
      </c>
    </row>
    <row r="2258" spans="1:6" x14ac:dyDescent="0.25">
      <c r="A2258" s="61" t="s">
        <v>22</v>
      </c>
      <c r="B2258" s="26">
        <v>43987</v>
      </c>
      <c r="C2258" s="4">
        <v>371</v>
      </c>
      <c r="D2258" s="29">
        <v>7867</v>
      </c>
      <c r="E2258" s="4">
        <v>8</v>
      </c>
      <c r="F2258" s="79">
        <f>E2258+F2234</f>
        <v>261</v>
      </c>
    </row>
    <row r="2259" spans="1:6" x14ac:dyDescent="0.25">
      <c r="A2259" s="5" t="s">
        <v>35</v>
      </c>
      <c r="B2259" s="26">
        <v>43987</v>
      </c>
      <c r="C2259" s="4">
        <v>0</v>
      </c>
      <c r="D2259" s="29">
        <v>0</v>
      </c>
      <c r="F2259" s="79">
        <f t="shared" ref="F2259:F2265" si="129">E2259+F2235</f>
        <v>0</v>
      </c>
    </row>
    <row r="2260" spans="1:6" x14ac:dyDescent="0.25">
      <c r="A2260" s="5" t="s">
        <v>21</v>
      </c>
      <c r="B2260" s="26">
        <v>43987</v>
      </c>
      <c r="C2260" s="4">
        <v>29</v>
      </c>
      <c r="D2260" s="29">
        <v>1008</v>
      </c>
      <c r="E2260" s="4">
        <v>1</v>
      </c>
      <c r="F2260" s="79">
        <f t="shared" si="129"/>
        <v>60</v>
      </c>
    </row>
    <row r="2261" spans="1:6" x14ac:dyDescent="0.25">
      <c r="A2261" s="5" t="s">
        <v>36</v>
      </c>
      <c r="B2261" s="26">
        <v>43987</v>
      </c>
      <c r="C2261" s="4">
        <v>3</v>
      </c>
      <c r="D2261" s="29">
        <v>14</v>
      </c>
      <c r="F2261" s="79">
        <f t="shared" si="129"/>
        <v>1</v>
      </c>
    </row>
    <row r="2262" spans="1:6" x14ac:dyDescent="0.25">
      <c r="A2262" s="5" t="s">
        <v>20</v>
      </c>
      <c r="B2262" s="26">
        <v>43987</v>
      </c>
      <c r="C2262" s="4">
        <v>420</v>
      </c>
      <c r="D2262" s="29">
        <v>10174</v>
      </c>
      <c r="E2262" s="4">
        <v>15</v>
      </c>
      <c r="F2262" s="79">
        <f t="shared" si="129"/>
        <v>228</v>
      </c>
    </row>
    <row r="2263" spans="1:6" x14ac:dyDescent="0.25">
      <c r="A2263" s="5" t="s">
        <v>27</v>
      </c>
      <c r="B2263" s="26">
        <v>43987</v>
      </c>
      <c r="C2263" s="4">
        <v>2</v>
      </c>
      <c r="D2263" s="29">
        <v>466</v>
      </c>
      <c r="F2263" s="79">
        <f t="shared" si="129"/>
        <v>29</v>
      </c>
    </row>
    <row r="2264" spans="1:6" x14ac:dyDescent="0.25">
      <c r="A2264" s="5" t="s">
        <v>37</v>
      </c>
      <c r="B2264" s="26">
        <v>43987</v>
      </c>
      <c r="C2264" s="4">
        <v>0</v>
      </c>
      <c r="D2264" s="29">
        <v>96</v>
      </c>
      <c r="F2264" s="79">
        <f t="shared" si="129"/>
        <v>0</v>
      </c>
    </row>
    <row r="2265" spans="1:6" x14ac:dyDescent="0.25">
      <c r="A2265" s="5" t="s">
        <v>38</v>
      </c>
      <c r="B2265" s="26">
        <v>43987</v>
      </c>
      <c r="C2265" s="4">
        <v>4</v>
      </c>
      <c r="D2265" s="29">
        <v>39</v>
      </c>
      <c r="F2265" s="79">
        <f t="shared" si="129"/>
        <v>0</v>
      </c>
    </row>
    <row r="2266" spans="1:6" x14ac:dyDescent="0.25">
      <c r="A2266" s="5" t="s">
        <v>48</v>
      </c>
      <c r="B2266" s="26">
        <v>43987</v>
      </c>
      <c r="C2266" s="4">
        <v>0</v>
      </c>
      <c r="D2266" s="29">
        <v>0</v>
      </c>
      <c r="F2266" s="79">
        <f t="shared" ref="F2266:F2280" si="130">E2266+F2241</f>
        <v>0</v>
      </c>
    </row>
    <row r="2267" spans="1:6" x14ac:dyDescent="0.25">
      <c r="A2267" s="5" t="s">
        <v>39</v>
      </c>
      <c r="B2267" s="26">
        <v>43987</v>
      </c>
      <c r="C2267" s="4">
        <v>0</v>
      </c>
      <c r="D2267" s="29">
        <v>6</v>
      </c>
      <c r="F2267" s="79">
        <f t="shared" si="130"/>
        <v>0</v>
      </c>
    </row>
    <row r="2268" spans="1:6" x14ac:dyDescent="0.25">
      <c r="A2268" s="5" t="s">
        <v>40</v>
      </c>
      <c r="B2268" s="26">
        <v>43987</v>
      </c>
      <c r="C2268" s="4">
        <v>0</v>
      </c>
      <c r="D2268" s="29">
        <v>5</v>
      </c>
      <c r="F2268" s="79">
        <f t="shared" si="130"/>
        <v>0</v>
      </c>
    </row>
    <row r="2269" spans="1:6" x14ac:dyDescent="0.25">
      <c r="A2269" s="5" t="s">
        <v>28</v>
      </c>
      <c r="B2269" s="26">
        <v>43987</v>
      </c>
      <c r="C2269" s="4">
        <v>0</v>
      </c>
      <c r="D2269" s="29">
        <v>63</v>
      </c>
      <c r="F2269" s="79">
        <f t="shared" si="130"/>
        <v>0</v>
      </c>
    </row>
    <row r="2270" spans="1:6" x14ac:dyDescent="0.25">
      <c r="A2270" s="5" t="s">
        <v>24</v>
      </c>
      <c r="B2270" s="26">
        <v>43987</v>
      </c>
      <c r="C2270" s="15">
        <v>1</v>
      </c>
      <c r="D2270" s="29">
        <v>101</v>
      </c>
      <c r="F2270" s="79">
        <f t="shared" si="130"/>
        <v>0</v>
      </c>
    </row>
    <row r="2271" spans="1:6" x14ac:dyDescent="0.25">
      <c r="A2271" s="5" t="s">
        <v>30</v>
      </c>
      <c r="B2271" s="26">
        <v>43987</v>
      </c>
      <c r="C2271" s="4">
        <v>0</v>
      </c>
      <c r="D2271" s="29">
        <v>31</v>
      </c>
      <c r="F2271" s="79">
        <f t="shared" si="130"/>
        <v>0</v>
      </c>
    </row>
    <row r="2272" spans="1:6" x14ac:dyDescent="0.25">
      <c r="A2272" s="5" t="s">
        <v>26</v>
      </c>
      <c r="B2272" s="26">
        <v>43987</v>
      </c>
      <c r="C2272" s="4">
        <v>1</v>
      </c>
      <c r="D2272" s="29">
        <v>151</v>
      </c>
      <c r="F2272" s="79">
        <f t="shared" si="130"/>
        <v>0</v>
      </c>
    </row>
    <row r="2273" spans="1:6" x14ac:dyDescent="0.25">
      <c r="A2273" s="5" t="s">
        <v>25</v>
      </c>
      <c r="B2273" s="26">
        <v>43987</v>
      </c>
      <c r="C2273" s="4">
        <v>8</v>
      </c>
      <c r="D2273" s="29">
        <v>442</v>
      </c>
      <c r="F2273" s="79">
        <f t="shared" si="130"/>
        <v>0</v>
      </c>
    </row>
    <row r="2274" spans="1:6" x14ac:dyDescent="0.25">
      <c r="A2274" s="5" t="s">
        <v>41</v>
      </c>
      <c r="B2274" s="26">
        <v>43987</v>
      </c>
      <c r="C2274" s="4">
        <v>0</v>
      </c>
      <c r="D2274" s="29">
        <v>15</v>
      </c>
      <c r="F2274" s="79">
        <f t="shared" si="130"/>
        <v>1</v>
      </c>
    </row>
    <row r="2275" spans="1:6" x14ac:dyDescent="0.25">
      <c r="A2275" s="5" t="s">
        <v>42</v>
      </c>
      <c r="B2275" s="26">
        <v>43987</v>
      </c>
      <c r="C2275" s="4">
        <v>0</v>
      </c>
      <c r="D2275" s="29">
        <v>5</v>
      </c>
      <c r="F2275" s="79">
        <f>E2275+F2251</f>
        <v>0</v>
      </c>
    </row>
    <row r="2276" spans="1:6" x14ac:dyDescent="0.25">
      <c r="A2276" s="5" t="s">
        <v>43</v>
      </c>
      <c r="B2276" s="26">
        <v>43987</v>
      </c>
      <c r="C2276" s="4">
        <v>0</v>
      </c>
      <c r="D2276" s="29">
        <v>11</v>
      </c>
      <c r="F2276" s="79">
        <f t="shared" si="130"/>
        <v>0</v>
      </c>
    </row>
    <row r="2277" spans="1:6" x14ac:dyDescent="0.25">
      <c r="A2277" s="5" t="s">
        <v>44</v>
      </c>
      <c r="B2277" s="26">
        <v>43987</v>
      </c>
      <c r="C2277" s="4">
        <v>0</v>
      </c>
      <c r="D2277" s="29">
        <v>51</v>
      </c>
      <c r="F2277" s="79">
        <f t="shared" si="130"/>
        <v>0</v>
      </c>
    </row>
    <row r="2278" spans="1:6" x14ac:dyDescent="0.25">
      <c r="A2278" s="5" t="s">
        <v>29</v>
      </c>
      <c r="B2278" s="26">
        <v>43987</v>
      </c>
      <c r="C2278" s="4">
        <v>1</v>
      </c>
      <c r="D2278" s="29">
        <v>274</v>
      </c>
      <c r="F2278" s="79">
        <f>E2278+F2254</f>
        <v>3</v>
      </c>
    </row>
    <row r="2279" spans="1:6" x14ac:dyDescent="0.25">
      <c r="A2279" s="5" t="s">
        <v>45</v>
      </c>
      <c r="B2279" s="26">
        <v>43987</v>
      </c>
      <c r="C2279" s="4">
        <v>0</v>
      </c>
      <c r="D2279" s="29">
        <v>22</v>
      </c>
      <c r="F2279" s="79">
        <f>E2279+F2255</f>
        <v>0</v>
      </c>
    </row>
    <row r="2280" spans="1:6" x14ac:dyDescent="0.25">
      <c r="A2280" s="5" t="s">
        <v>46</v>
      </c>
      <c r="B2280" s="26">
        <v>43987</v>
      </c>
      <c r="C2280" s="4">
        <v>0</v>
      </c>
      <c r="D2280" s="29">
        <v>149</v>
      </c>
      <c r="F2280" s="79">
        <f t="shared" si="130"/>
        <v>0</v>
      </c>
    </row>
    <row r="2281" spans="1:6" x14ac:dyDescent="0.25">
      <c r="A2281" s="5" t="s">
        <v>47</v>
      </c>
      <c r="B2281" s="26">
        <v>43987</v>
      </c>
      <c r="C2281" s="4">
        <v>0</v>
      </c>
      <c r="D2281" s="29">
        <v>49</v>
      </c>
      <c r="F2281" s="79">
        <f>E2281+F2257</f>
        <v>3</v>
      </c>
    </row>
    <row r="2282" spans="1:6" x14ac:dyDescent="0.25">
      <c r="A2282" s="61" t="s">
        <v>22</v>
      </c>
      <c r="B2282" s="26">
        <v>43988</v>
      </c>
      <c r="C2282" s="4">
        <v>457</v>
      </c>
      <c r="D2282" s="29">
        <v>8324</v>
      </c>
      <c r="E2282" s="4">
        <v>2</v>
      </c>
      <c r="F2282" s="79">
        <f>E2282+F2258</f>
        <v>263</v>
      </c>
    </row>
    <row r="2283" spans="1:6" x14ac:dyDescent="0.25">
      <c r="A2283" s="5" t="s">
        <v>35</v>
      </c>
      <c r="B2283" s="26">
        <v>43988</v>
      </c>
      <c r="C2283" s="4">
        <v>0</v>
      </c>
      <c r="D2283" s="29">
        <v>0</v>
      </c>
      <c r="F2283" s="79">
        <f t="shared" ref="F2283:F2289" si="131">E2283+F2259</f>
        <v>0</v>
      </c>
    </row>
    <row r="2284" spans="1:6" x14ac:dyDescent="0.25">
      <c r="A2284" s="5" t="s">
        <v>21</v>
      </c>
      <c r="B2284" s="26">
        <v>43988</v>
      </c>
      <c r="C2284" s="4">
        <v>19</v>
      </c>
      <c r="D2284" s="29">
        <v>1027</v>
      </c>
      <c r="F2284" s="79">
        <f t="shared" si="131"/>
        <v>60</v>
      </c>
    </row>
    <row r="2285" spans="1:6" x14ac:dyDescent="0.25">
      <c r="A2285" s="5" t="s">
        <v>36</v>
      </c>
      <c r="B2285" s="26">
        <v>43988</v>
      </c>
      <c r="C2285" s="4">
        <v>1</v>
      </c>
      <c r="D2285" s="29">
        <v>15</v>
      </c>
      <c r="F2285" s="79">
        <f t="shared" si="131"/>
        <v>1</v>
      </c>
    </row>
    <row r="2286" spans="1:6" x14ac:dyDescent="0.25">
      <c r="A2286" s="5" t="s">
        <v>20</v>
      </c>
      <c r="B2286" s="26">
        <v>43988</v>
      </c>
      <c r="C2286" s="4">
        <v>474</v>
      </c>
      <c r="D2286" s="29">
        <v>10648</v>
      </c>
      <c r="E2286" s="4">
        <v>13</v>
      </c>
      <c r="F2286" s="79">
        <f t="shared" si="131"/>
        <v>241</v>
      </c>
    </row>
    <row r="2287" spans="1:6" x14ac:dyDescent="0.25">
      <c r="A2287" s="5" t="s">
        <v>27</v>
      </c>
      <c r="B2287" s="26">
        <v>43988</v>
      </c>
      <c r="C2287" s="4">
        <v>0</v>
      </c>
      <c r="D2287" s="29">
        <v>466</v>
      </c>
      <c r="E2287" s="4">
        <v>1</v>
      </c>
      <c r="F2287" s="79">
        <f t="shared" si="131"/>
        <v>30</v>
      </c>
    </row>
    <row r="2288" spans="1:6" x14ac:dyDescent="0.25">
      <c r="A2288" s="5" t="s">
        <v>37</v>
      </c>
      <c r="B2288" s="26">
        <v>43988</v>
      </c>
      <c r="C2288" s="4">
        <v>0</v>
      </c>
      <c r="D2288" s="29">
        <v>96</v>
      </c>
      <c r="F2288" s="79">
        <f t="shared" si="131"/>
        <v>0</v>
      </c>
    </row>
    <row r="2289" spans="1:6" x14ac:dyDescent="0.25">
      <c r="A2289" s="5" t="s">
        <v>38</v>
      </c>
      <c r="B2289" s="26">
        <v>43988</v>
      </c>
      <c r="C2289" s="4">
        <v>10</v>
      </c>
      <c r="D2289" s="29">
        <v>49</v>
      </c>
      <c r="F2289" s="79">
        <f t="shared" si="131"/>
        <v>0</v>
      </c>
    </row>
    <row r="2290" spans="1:6" x14ac:dyDescent="0.25">
      <c r="A2290" s="5" t="s">
        <v>48</v>
      </c>
      <c r="B2290" s="26">
        <v>43988</v>
      </c>
      <c r="C2290" s="4">
        <v>0</v>
      </c>
      <c r="D2290" s="29">
        <v>0</v>
      </c>
      <c r="F2290" s="79">
        <f t="shared" ref="F2290:F2304" si="132">E2290+F2265</f>
        <v>0</v>
      </c>
    </row>
    <row r="2291" spans="1:6" x14ac:dyDescent="0.25">
      <c r="A2291" s="5" t="s">
        <v>39</v>
      </c>
      <c r="B2291" s="26">
        <v>43988</v>
      </c>
      <c r="C2291" s="4">
        <v>0</v>
      </c>
      <c r="D2291" s="29">
        <v>6</v>
      </c>
      <c r="F2291" s="79">
        <f t="shared" si="132"/>
        <v>0</v>
      </c>
    </row>
    <row r="2292" spans="1:6" x14ac:dyDescent="0.25">
      <c r="A2292" s="5" t="s">
        <v>40</v>
      </c>
      <c r="B2292" s="26">
        <v>43988</v>
      </c>
      <c r="C2292" s="4">
        <v>0</v>
      </c>
      <c r="D2292" s="29">
        <v>5</v>
      </c>
      <c r="F2292" s="79">
        <f t="shared" si="132"/>
        <v>0</v>
      </c>
    </row>
    <row r="2293" spans="1:6" x14ac:dyDescent="0.25">
      <c r="A2293" s="5" t="s">
        <v>28</v>
      </c>
      <c r="B2293" s="26">
        <v>43988</v>
      </c>
      <c r="C2293" s="4">
        <v>0</v>
      </c>
      <c r="D2293" s="29">
        <v>63</v>
      </c>
      <c r="F2293" s="79">
        <f t="shared" si="132"/>
        <v>0</v>
      </c>
    </row>
    <row r="2294" spans="1:6" x14ac:dyDescent="0.25">
      <c r="A2294" s="5" t="s">
        <v>24</v>
      </c>
      <c r="B2294" s="26">
        <v>43988</v>
      </c>
      <c r="C2294" s="15">
        <v>0</v>
      </c>
      <c r="D2294" s="29">
        <v>101</v>
      </c>
      <c r="F2294" s="79">
        <f t="shared" si="132"/>
        <v>0</v>
      </c>
    </row>
    <row r="2295" spans="1:6" x14ac:dyDescent="0.25">
      <c r="A2295" s="5" t="s">
        <v>30</v>
      </c>
      <c r="B2295" s="26">
        <v>43988</v>
      </c>
      <c r="C2295" s="4">
        <v>4</v>
      </c>
      <c r="D2295" s="29">
        <v>35</v>
      </c>
      <c r="F2295" s="79">
        <f t="shared" si="132"/>
        <v>0</v>
      </c>
    </row>
    <row r="2296" spans="1:6" x14ac:dyDescent="0.25">
      <c r="A2296" s="5" t="s">
        <v>26</v>
      </c>
      <c r="B2296" s="26">
        <v>43988</v>
      </c>
      <c r="C2296" s="4">
        <v>1</v>
      </c>
      <c r="D2296" s="29">
        <v>152</v>
      </c>
      <c r="F2296" s="79">
        <f t="shared" si="132"/>
        <v>0</v>
      </c>
    </row>
    <row r="2297" spans="1:6" x14ac:dyDescent="0.25">
      <c r="A2297" s="5" t="s">
        <v>25</v>
      </c>
      <c r="B2297" s="26">
        <v>43988</v>
      </c>
      <c r="C2297" s="4">
        <v>15</v>
      </c>
      <c r="D2297" s="29">
        <v>457</v>
      </c>
      <c r="F2297" s="79">
        <f t="shared" si="132"/>
        <v>0</v>
      </c>
    </row>
    <row r="2298" spans="1:6" x14ac:dyDescent="0.25">
      <c r="A2298" s="5" t="s">
        <v>41</v>
      </c>
      <c r="B2298" s="26">
        <v>43988</v>
      </c>
      <c r="C2298" s="4">
        <v>0</v>
      </c>
      <c r="D2298" s="29">
        <v>15</v>
      </c>
      <c r="F2298" s="79">
        <f t="shared" si="132"/>
        <v>0</v>
      </c>
    </row>
    <row r="2299" spans="1:6" x14ac:dyDescent="0.25">
      <c r="A2299" s="5" t="s">
        <v>42</v>
      </c>
      <c r="B2299" s="26">
        <v>43988</v>
      </c>
      <c r="C2299" s="4">
        <v>0</v>
      </c>
      <c r="D2299" s="29">
        <v>5</v>
      </c>
      <c r="F2299" s="79">
        <f>E2299+F2275</f>
        <v>0</v>
      </c>
    </row>
    <row r="2300" spans="1:6" x14ac:dyDescent="0.25">
      <c r="A2300" s="5" t="s">
        <v>43</v>
      </c>
      <c r="B2300" s="26">
        <v>43988</v>
      </c>
      <c r="C2300" s="4">
        <v>0</v>
      </c>
      <c r="D2300" s="29">
        <v>11</v>
      </c>
      <c r="F2300" s="79">
        <f t="shared" si="132"/>
        <v>0</v>
      </c>
    </row>
    <row r="2301" spans="1:6" x14ac:dyDescent="0.25">
      <c r="A2301" s="5" t="s">
        <v>44</v>
      </c>
      <c r="B2301" s="26">
        <v>43988</v>
      </c>
      <c r="C2301" s="4">
        <v>0</v>
      </c>
      <c r="D2301" s="29">
        <v>51</v>
      </c>
      <c r="F2301" s="79">
        <f t="shared" si="132"/>
        <v>0</v>
      </c>
    </row>
    <row r="2302" spans="1:6" x14ac:dyDescent="0.25">
      <c r="A2302" s="5" t="s">
        <v>29</v>
      </c>
      <c r="B2302" s="26">
        <v>43988</v>
      </c>
      <c r="C2302" s="4">
        <v>2</v>
      </c>
      <c r="D2302" s="29">
        <v>276</v>
      </c>
      <c r="F2302" s="79">
        <f>E2302+F2278</f>
        <v>3</v>
      </c>
    </row>
    <row r="2303" spans="1:6" x14ac:dyDescent="0.25">
      <c r="A2303" s="5" t="s">
        <v>45</v>
      </c>
      <c r="B2303" s="26">
        <v>43988</v>
      </c>
      <c r="C2303" s="4">
        <v>0</v>
      </c>
      <c r="D2303" s="29">
        <v>22</v>
      </c>
      <c r="F2303" s="79">
        <f>E2303+F2279</f>
        <v>0</v>
      </c>
    </row>
    <row r="2304" spans="1:6" x14ac:dyDescent="0.25">
      <c r="A2304" s="5" t="s">
        <v>46</v>
      </c>
      <c r="B2304" s="26">
        <v>43988</v>
      </c>
      <c r="C2304" s="4">
        <v>0</v>
      </c>
      <c r="D2304" s="29">
        <v>149</v>
      </c>
      <c r="F2304" s="79">
        <f t="shared" si="132"/>
        <v>0</v>
      </c>
    </row>
    <row r="2305" spans="1:6" x14ac:dyDescent="0.25">
      <c r="A2305" s="5" t="s">
        <v>47</v>
      </c>
      <c r="B2305" s="26">
        <v>43988</v>
      </c>
      <c r="C2305" s="4">
        <v>0</v>
      </c>
      <c r="D2305" s="29">
        <v>49</v>
      </c>
      <c r="F2305" s="79">
        <f>E2305+F2281</f>
        <v>3</v>
      </c>
    </row>
    <row r="2306" spans="1:6" x14ac:dyDescent="0.25">
      <c r="A2306" s="61" t="s">
        <v>22</v>
      </c>
      <c r="B2306" s="26">
        <v>43989</v>
      </c>
      <c r="C2306" s="4">
        <v>375</v>
      </c>
      <c r="D2306" s="29">
        <v>8699</v>
      </c>
      <c r="E2306" s="4">
        <v>9</v>
      </c>
      <c r="F2306" s="79">
        <f>E2306+F2282</f>
        <v>272</v>
      </c>
    </row>
    <row r="2307" spans="1:6" x14ac:dyDescent="0.25">
      <c r="A2307" s="5" t="s">
        <v>35</v>
      </c>
      <c r="B2307" s="26">
        <v>43989</v>
      </c>
      <c r="C2307" s="4">
        <v>0</v>
      </c>
      <c r="D2307" s="29">
        <v>0</v>
      </c>
      <c r="F2307" s="79">
        <f t="shared" ref="F2307:F2313" si="133">E2307+F2283</f>
        <v>0</v>
      </c>
    </row>
    <row r="2308" spans="1:6" x14ac:dyDescent="0.25">
      <c r="A2308" s="5" t="s">
        <v>21</v>
      </c>
      <c r="B2308" s="26">
        <v>43989</v>
      </c>
      <c r="C2308" s="4">
        <v>18</v>
      </c>
      <c r="D2308" s="29">
        <v>1045</v>
      </c>
      <c r="E2308" s="4">
        <v>1</v>
      </c>
      <c r="F2308" s="79">
        <f t="shared" si="133"/>
        <v>61</v>
      </c>
    </row>
    <row r="2309" spans="1:6" x14ac:dyDescent="0.25">
      <c r="A2309" s="5" t="s">
        <v>36</v>
      </c>
      <c r="B2309" s="26">
        <v>43989</v>
      </c>
      <c r="C2309" s="4">
        <v>5</v>
      </c>
      <c r="D2309" s="29">
        <v>20</v>
      </c>
      <c r="F2309" s="79">
        <f t="shared" si="133"/>
        <v>1</v>
      </c>
    </row>
    <row r="2310" spans="1:6" x14ac:dyDescent="0.25">
      <c r="A2310" s="5" t="s">
        <v>20</v>
      </c>
      <c r="B2310" s="26">
        <v>43989</v>
      </c>
      <c r="C2310" s="4">
        <v>359</v>
      </c>
      <c r="D2310" s="29">
        <v>11007</v>
      </c>
      <c r="E2310" s="4">
        <v>4</v>
      </c>
      <c r="F2310" s="79">
        <f t="shared" si="133"/>
        <v>245</v>
      </c>
    </row>
    <row r="2311" spans="1:6" x14ac:dyDescent="0.25">
      <c r="A2311" s="5" t="s">
        <v>27</v>
      </c>
      <c r="B2311" s="26">
        <v>43989</v>
      </c>
      <c r="C2311" s="4">
        <v>0</v>
      </c>
      <c r="D2311" s="29">
        <v>466</v>
      </c>
      <c r="F2311" s="79">
        <f t="shared" si="133"/>
        <v>30</v>
      </c>
    </row>
    <row r="2312" spans="1:6" x14ac:dyDescent="0.25">
      <c r="A2312" s="5" t="s">
        <v>37</v>
      </c>
      <c r="B2312" s="26">
        <v>43989</v>
      </c>
      <c r="C2312" s="4">
        <v>0</v>
      </c>
      <c r="D2312" s="29">
        <v>96</v>
      </c>
      <c r="F2312" s="79">
        <f t="shared" si="133"/>
        <v>0</v>
      </c>
    </row>
    <row r="2313" spans="1:6" x14ac:dyDescent="0.25">
      <c r="A2313" s="5" t="s">
        <v>38</v>
      </c>
      <c r="B2313" s="26">
        <v>43989</v>
      </c>
      <c r="C2313" s="4">
        <v>2</v>
      </c>
      <c r="D2313" s="29">
        <v>51</v>
      </c>
      <c r="F2313" s="79">
        <f t="shared" si="133"/>
        <v>0</v>
      </c>
    </row>
    <row r="2314" spans="1:6" x14ac:dyDescent="0.25">
      <c r="A2314" s="5" t="s">
        <v>48</v>
      </c>
      <c r="B2314" s="26">
        <v>43989</v>
      </c>
      <c r="C2314" s="4">
        <v>0</v>
      </c>
      <c r="D2314" s="29">
        <v>0</v>
      </c>
      <c r="F2314" s="79">
        <f t="shared" ref="F2314:F2328" si="134">E2314+F2289</f>
        <v>0</v>
      </c>
    </row>
    <row r="2315" spans="1:6" x14ac:dyDescent="0.25">
      <c r="A2315" s="5" t="s">
        <v>39</v>
      </c>
      <c r="B2315" s="26">
        <v>43989</v>
      </c>
      <c r="C2315" s="4">
        <v>0</v>
      </c>
      <c r="D2315" s="29">
        <v>6</v>
      </c>
      <c r="F2315" s="79">
        <f t="shared" si="134"/>
        <v>0</v>
      </c>
    </row>
    <row r="2316" spans="1:6" x14ac:dyDescent="0.25">
      <c r="A2316" s="5" t="s">
        <v>40</v>
      </c>
      <c r="B2316" s="26">
        <v>43989</v>
      </c>
      <c r="C2316" s="4">
        <v>0</v>
      </c>
      <c r="D2316" s="29">
        <v>5</v>
      </c>
      <c r="F2316" s="79">
        <f t="shared" si="134"/>
        <v>0</v>
      </c>
    </row>
    <row r="2317" spans="1:6" x14ac:dyDescent="0.25">
      <c r="A2317" s="5" t="s">
        <v>28</v>
      </c>
      <c r="B2317" s="26">
        <v>43989</v>
      </c>
      <c r="C2317" s="4">
        <v>1</v>
      </c>
      <c r="D2317" s="29">
        <v>64</v>
      </c>
      <c r="E2317" s="4">
        <v>1</v>
      </c>
      <c r="F2317" s="79">
        <f t="shared" si="134"/>
        <v>1</v>
      </c>
    </row>
    <row r="2318" spans="1:6" x14ac:dyDescent="0.25">
      <c r="A2318" s="5" t="s">
        <v>24</v>
      </c>
      <c r="B2318" s="26">
        <v>43989</v>
      </c>
      <c r="C2318" s="4">
        <v>0</v>
      </c>
      <c r="D2318" s="29">
        <v>101</v>
      </c>
      <c r="F2318" s="79">
        <f t="shared" si="134"/>
        <v>0</v>
      </c>
    </row>
    <row r="2319" spans="1:6" x14ac:dyDescent="0.25">
      <c r="A2319" s="5" t="s">
        <v>30</v>
      </c>
      <c r="B2319" s="26">
        <v>43989</v>
      </c>
      <c r="C2319" s="4">
        <v>3</v>
      </c>
      <c r="D2319" s="29">
        <v>38</v>
      </c>
      <c r="F2319" s="79">
        <f t="shared" si="134"/>
        <v>0</v>
      </c>
    </row>
    <row r="2320" spans="1:6" x14ac:dyDescent="0.25">
      <c r="A2320" s="5" t="s">
        <v>26</v>
      </c>
      <c r="B2320" s="26">
        <v>43989</v>
      </c>
      <c r="C2320" s="4">
        <v>0</v>
      </c>
      <c r="D2320" s="29">
        <v>152</v>
      </c>
      <c r="F2320" s="79">
        <f t="shared" si="134"/>
        <v>0</v>
      </c>
    </row>
    <row r="2321" spans="1:6" x14ac:dyDescent="0.25">
      <c r="A2321" s="5" t="s">
        <v>25</v>
      </c>
      <c r="B2321" s="26">
        <v>43989</v>
      </c>
      <c r="C2321" s="4">
        <v>10</v>
      </c>
      <c r="D2321" s="29">
        <v>467</v>
      </c>
      <c r="E2321" s="4">
        <v>1</v>
      </c>
      <c r="F2321" s="79">
        <f t="shared" si="134"/>
        <v>1</v>
      </c>
    </row>
    <row r="2322" spans="1:6" x14ac:dyDescent="0.25">
      <c r="A2322" s="5" t="s">
        <v>41</v>
      </c>
      <c r="B2322" s="26">
        <v>43989</v>
      </c>
      <c r="C2322" s="4">
        <v>1</v>
      </c>
      <c r="D2322" s="29">
        <v>16</v>
      </c>
      <c r="F2322" s="79">
        <f t="shared" si="134"/>
        <v>0</v>
      </c>
    </row>
    <row r="2323" spans="1:6" x14ac:dyDescent="0.25">
      <c r="A2323" s="5" t="s">
        <v>42</v>
      </c>
      <c r="B2323" s="26">
        <v>43989</v>
      </c>
      <c r="C2323" s="4">
        <v>0</v>
      </c>
      <c r="D2323" s="29">
        <v>5</v>
      </c>
      <c r="F2323" s="79">
        <f>E2323+F2299</f>
        <v>0</v>
      </c>
    </row>
    <row r="2324" spans="1:6" x14ac:dyDescent="0.25">
      <c r="A2324" s="5" t="s">
        <v>43</v>
      </c>
      <c r="B2324" s="26">
        <v>43989</v>
      </c>
      <c r="C2324" s="4">
        <v>0</v>
      </c>
      <c r="D2324" s="29">
        <v>11</v>
      </c>
      <c r="F2324" s="79">
        <f t="shared" si="134"/>
        <v>0</v>
      </c>
    </row>
    <row r="2325" spans="1:6" x14ac:dyDescent="0.25">
      <c r="A2325" s="5" t="s">
        <v>44</v>
      </c>
      <c r="B2325" s="26">
        <v>43989</v>
      </c>
      <c r="C2325" s="4">
        <v>0</v>
      </c>
      <c r="D2325" s="29">
        <v>51</v>
      </c>
      <c r="F2325" s="79">
        <f t="shared" si="134"/>
        <v>0</v>
      </c>
    </row>
    <row r="2326" spans="1:6" x14ac:dyDescent="0.25">
      <c r="A2326" s="5" t="s">
        <v>29</v>
      </c>
      <c r="B2326" s="26">
        <v>43989</v>
      </c>
      <c r="C2326" s="4">
        <v>0</v>
      </c>
      <c r="D2326" s="29">
        <v>276</v>
      </c>
      <c r="F2326" s="79">
        <f>E2326+F2302</f>
        <v>3</v>
      </c>
    </row>
    <row r="2327" spans="1:6" x14ac:dyDescent="0.25">
      <c r="A2327" s="5" t="s">
        <v>45</v>
      </c>
      <c r="B2327" s="26">
        <v>43989</v>
      </c>
      <c r="C2327" s="4">
        <v>0</v>
      </c>
      <c r="D2327" s="29">
        <v>22</v>
      </c>
      <c r="F2327" s="79">
        <f>E2327+F2303</f>
        <v>0</v>
      </c>
    </row>
    <row r="2328" spans="1:6" x14ac:dyDescent="0.25">
      <c r="A2328" s="5" t="s">
        <v>46</v>
      </c>
      <c r="B2328" s="26">
        <v>43989</v>
      </c>
      <c r="C2328" s="4">
        <v>0</v>
      </c>
      <c r="D2328" s="29">
        <v>149</v>
      </c>
      <c r="F2328" s="79">
        <f t="shared" si="134"/>
        <v>0</v>
      </c>
    </row>
    <row r="2329" spans="1:6" x14ac:dyDescent="0.25">
      <c r="A2329" s="5" t="s">
        <v>47</v>
      </c>
      <c r="B2329" s="26">
        <v>43989</v>
      </c>
      <c r="C2329" s="4">
        <v>0</v>
      </c>
      <c r="D2329" s="29">
        <v>49</v>
      </c>
      <c r="F2329" s="79">
        <f>E2329+F2305</f>
        <v>3</v>
      </c>
    </row>
    <row r="2330" spans="1:6" x14ac:dyDescent="0.25">
      <c r="A2330" s="61" t="s">
        <v>22</v>
      </c>
      <c r="B2330" s="26">
        <v>43990</v>
      </c>
      <c r="C2330" s="4">
        <v>344</v>
      </c>
      <c r="D2330" s="29">
        <v>9043</v>
      </c>
      <c r="E2330" s="4">
        <v>16</v>
      </c>
      <c r="F2330" s="79">
        <f>E2330+F2306</f>
        <v>288</v>
      </c>
    </row>
    <row r="2331" spans="1:6" x14ac:dyDescent="0.25">
      <c r="A2331" s="5" t="s">
        <v>35</v>
      </c>
      <c r="B2331" s="26">
        <v>43990</v>
      </c>
      <c r="C2331" s="4">
        <v>0</v>
      </c>
      <c r="D2331" s="29">
        <v>0</v>
      </c>
      <c r="F2331" s="79">
        <f t="shared" ref="F2331:F2337" si="135">E2331+F2307</f>
        <v>0</v>
      </c>
    </row>
    <row r="2332" spans="1:6" x14ac:dyDescent="0.25">
      <c r="A2332" s="5" t="s">
        <v>21</v>
      </c>
      <c r="B2332" s="26">
        <v>43990</v>
      </c>
      <c r="C2332" s="4">
        <v>45</v>
      </c>
      <c r="D2332" s="29">
        <v>1090</v>
      </c>
      <c r="E2332" s="4">
        <v>1</v>
      </c>
      <c r="F2332" s="79">
        <f t="shared" si="135"/>
        <v>62</v>
      </c>
    </row>
    <row r="2333" spans="1:6" x14ac:dyDescent="0.25">
      <c r="A2333" s="5" t="s">
        <v>36</v>
      </c>
      <c r="B2333" s="26">
        <v>43990</v>
      </c>
      <c r="C2333" s="4">
        <v>1</v>
      </c>
      <c r="D2333" s="29">
        <v>21</v>
      </c>
      <c r="F2333" s="79">
        <f t="shared" si="135"/>
        <v>1</v>
      </c>
    </row>
    <row r="2334" spans="1:6" x14ac:dyDescent="0.25">
      <c r="A2334" s="5" t="s">
        <v>20</v>
      </c>
      <c r="B2334" s="26">
        <v>43990</v>
      </c>
      <c r="C2334" s="4">
        <v>420</v>
      </c>
      <c r="D2334" s="29">
        <v>11427</v>
      </c>
      <c r="E2334" s="4">
        <v>9</v>
      </c>
      <c r="F2334" s="79">
        <f t="shared" si="135"/>
        <v>254</v>
      </c>
    </row>
    <row r="2335" spans="1:6" x14ac:dyDescent="0.25">
      <c r="A2335" s="5" t="s">
        <v>27</v>
      </c>
      <c r="B2335" s="26">
        <v>43990</v>
      </c>
      <c r="C2335" s="4">
        <v>1</v>
      </c>
      <c r="D2335" s="29">
        <v>467</v>
      </c>
      <c r="F2335" s="79">
        <f t="shared" si="135"/>
        <v>30</v>
      </c>
    </row>
    <row r="2336" spans="1:6" x14ac:dyDescent="0.25">
      <c r="A2336" s="5" t="s">
        <v>37</v>
      </c>
      <c r="B2336" s="26">
        <v>43990</v>
      </c>
      <c r="C2336" s="4">
        <v>0</v>
      </c>
      <c r="D2336" s="29">
        <v>96</v>
      </c>
      <c r="F2336" s="79">
        <f t="shared" si="135"/>
        <v>0</v>
      </c>
    </row>
    <row r="2337" spans="1:6" x14ac:dyDescent="0.25">
      <c r="A2337" s="5" t="s">
        <v>38</v>
      </c>
      <c r="B2337" s="26">
        <v>43990</v>
      </c>
      <c r="C2337" s="4">
        <v>2</v>
      </c>
      <c r="D2337" s="29">
        <v>53</v>
      </c>
      <c r="F2337" s="79">
        <f t="shared" si="135"/>
        <v>0</v>
      </c>
    </row>
    <row r="2338" spans="1:6" x14ac:dyDescent="0.25">
      <c r="A2338" s="5" t="s">
        <v>48</v>
      </c>
      <c r="B2338" s="26">
        <v>43990</v>
      </c>
      <c r="C2338" s="4">
        <v>0</v>
      </c>
      <c r="D2338" s="29">
        <v>0</v>
      </c>
      <c r="F2338" s="79">
        <f t="shared" ref="F2338:F2352" si="136">E2338+F2313</f>
        <v>0</v>
      </c>
    </row>
    <row r="2339" spans="1:6" x14ac:dyDescent="0.25">
      <c r="A2339" s="5" t="s">
        <v>39</v>
      </c>
      <c r="B2339" s="26">
        <v>43990</v>
      </c>
      <c r="C2339" s="4">
        <v>0</v>
      </c>
      <c r="D2339" s="29">
        <v>6</v>
      </c>
      <c r="F2339" s="79">
        <f t="shared" si="136"/>
        <v>0</v>
      </c>
    </row>
    <row r="2340" spans="1:6" x14ac:dyDescent="0.25">
      <c r="A2340" s="5" t="s">
        <v>40</v>
      </c>
      <c r="B2340" s="26">
        <v>43990</v>
      </c>
      <c r="C2340" s="4">
        <v>0</v>
      </c>
      <c r="D2340" s="29">
        <v>5</v>
      </c>
      <c r="F2340" s="79">
        <f t="shared" si="136"/>
        <v>0</v>
      </c>
    </row>
    <row r="2341" spans="1:6" x14ac:dyDescent="0.25">
      <c r="A2341" s="5" t="s">
        <v>28</v>
      </c>
      <c r="B2341" s="26">
        <v>43990</v>
      </c>
      <c r="C2341" s="4">
        <v>0</v>
      </c>
      <c r="D2341" s="29">
        <v>64</v>
      </c>
      <c r="F2341" s="79">
        <f t="shared" si="136"/>
        <v>0</v>
      </c>
    </row>
    <row r="2342" spans="1:6" x14ac:dyDescent="0.25">
      <c r="A2342" s="5" t="s">
        <v>24</v>
      </c>
      <c r="B2342" s="26">
        <v>43990</v>
      </c>
      <c r="C2342" s="4">
        <v>1</v>
      </c>
      <c r="D2342" s="29">
        <v>102</v>
      </c>
      <c r="F2342" s="79">
        <f t="shared" si="136"/>
        <v>1</v>
      </c>
    </row>
    <row r="2343" spans="1:6" x14ac:dyDescent="0.25">
      <c r="A2343" s="5" t="s">
        <v>30</v>
      </c>
      <c r="B2343" s="26">
        <v>43990</v>
      </c>
      <c r="C2343" s="4">
        <v>1</v>
      </c>
      <c r="D2343" s="29">
        <v>39</v>
      </c>
      <c r="F2343" s="79">
        <f t="shared" si="136"/>
        <v>0</v>
      </c>
    </row>
    <row r="2344" spans="1:6" x14ac:dyDescent="0.25">
      <c r="A2344" s="5" t="s">
        <v>26</v>
      </c>
      <c r="B2344" s="26">
        <v>43990</v>
      </c>
      <c r="C2344" s="4">
        <v>0</v>
      </c>
      <c r="D2344" s="29">
        <v>152</v>
      </c>
      <c r="F2344" s="79">
        <f t="shared" si="136"/>
        <v>0</v>
      </c>
    </row>
    <row r="2345" spans="1:6" x14ac:dyDescent="0.25">
      <c r="A2345" s="5" t="s">
        <v>25</v>
      </c>
      <c r="B2345" s="26">
        <v>43990</v>
      </c>
      <c r="C2345" s="4">
        <v>11</v>
      </c>
      <c r="D2345" s="29">
        <v>478</v>
      </c>
      <c r="E2345" s="4">
        <v>2</v>
      </c>
      <c r="F2345" s="79">
        <f t="shared" si="136"/>
        <v>2</v>
      </c>
    </row>
    <row r="2346" spans="1:6" x14ac:dyDescent="0.25">
      <c r="A2346" s="5" t="s">
        <v>41</v>
      </c>
      <c r="B2346" s="26">
        <v>43990</v>
      </c>
      <c r="C2346" s="4">
        <v>0</v>
      </c>
      <c r="D2346" s="29">
        <v>16</v>
      </c>
      <c r="F2346" s="79">
        <f t="shared" si="136"/>
        <v>1</v>
      </c>
    </row>
    <row r="2347" spans="1:6" x14ac:dyDescent="0.25">
      <c r="A2347" s="5" t="s">
        <v>42</v>
      </c>
      <c r="B2347" s="26">
        <v>43990</v>
      </c>
      <c r="C2347" s="4">
        <v>0</v>
      </c>
      <c r="D2347" s="29">
        <v>5</v>
      </c>
      <c r="F2347" s="79">
        <f>E2347+F2323</f>
        <v>0</v>
      </c>
    </row>
    <row r="2348" spans="1:6" x14ac:dyDescent="0.25">
      <c r="A2348" s="5" t="s">
        <v>43</v>
      </c>
      <c r="B2348" s="26">
        <v>43990</v>
      </c>
      <c r="C2348" s="4">
        <v>0</v>
      </c>
      <c r="D2348" s="29">
        <v>11</v>
      </c>
      <c r="F2348" s="79">
        <f t="shared" si="136"/>
        <v>0</v>
      </c>
    </row>
    <row r="2349" spans="1:6" x14ac:dyDescent="0.25">
      <c r="A2349" s="5" t="s">
        <v>44</v>
      </c>
      <c r="B2349" s="26">
        <v>43990</v>
      </c>
      <c r="C2349" s="4">
        <v>0</v>
      </c>
      <c r="D2349" s="29">
        <v>51</v>
      </c>
      <c r="F2349" s="79">
        <f t="shared" si="136"/>
        <v>0</v>
      </c>
    </row>
    <row r="2350" spans="1:6" x14ac:dyDescent="0.25">
      <c r="A2350" s="5" t="s">
        <v>29</v>
      </c>
      <c r="B2350" s="26">
        <v>43990</v>
      </c>
      <c r="C2350" s="4">
        <v>0</v>
      </c>
      <c r="D2350" s="29">
        <v>276</v>
      </c>
      <c r="F2350" s="79">
        <f>E2350+F2326</f>
        <v>3</v>
      </c>
    </row>
    <row r="2351" spans="1:6" x14ac:dyDescent="0.25">
      <c r="A2351" s="5" t="s">
        <v>45</v>
      </c>
      <c r="B2351" s="26">
        <v>43990</v>
      </c>
      <c r="C2351" s="4">
        <v>0</v>
      </c>
      <c r="D2351" s="29">
        <v>22</v>
      </c>
      <c r="F2351" s="79">
        <f>E2351+F2327</f>
        <v>0</v>
      </c>
    </row>
    <row r="2352" spans="1:6" x14ac:dyDescent="0.25">
      <c r="A2352" s="5" t="s">
        <v>46</v>
      </c>
      <c r="B2352" s="26">
        <v>43990</v>
      </c>
      <c r="C2352" s="4">
        <v>0</v>
      </c>
      <c r="D2352" s="29">
        <v>149</v>
      </c>
      <c r="F2352" s="79">
        <f t="shared" si="136"/>
        <v>0</v>
      </c>
    </row>
    <row r="2353" spans="1:6" x14ac:dyDescent="0.25">
      <c r="A2353" s="5" t="s">
        <v>47</v>
      </c>
      <c r="B2353" s="26">
        <v>43990</v>
      </c>
      <c r="C2353" s="4">
        <v>0</v>
      </c>
      <c r="D2353" s="29">
        <v>49</v>
      </c>
      <c r="E2353" s="4">
        <v>1</v>
      </c>
      <c r="F2353" s="79">
        <f>E2353+F2329</f>
        <v>4</v>
      </c>
    </row>
    <row r="2354" spans="1:6" x14ac:dyDescent="0.25">
      <c r="A2354" s="61" t="s">
        <v>22</v>
      </c>
      <c r="B2354" s="26">
        <v>43991</v>
      </c>
      <c r="C2354" s="4">
        <v>545</v>
      </c>
      <c r="D2354" s="29">
        <v>9588</v>
      </c>
      <c r="E2354" s="4">
        <v>13</v>
      </c>
      <c r="F2354" s="79">
        <f>E2354+F2330</f>
        <v>301</v>
      </c>
    </row>
    <row r="2355" spans="1:6" x14ac:dyDescent="0.25">
      <c r="A2355" s="5" t="s">
        <v>35</v>
      </c>
      <c r="B2355" s="26">
        <v>43991</v>
      </c>
      <c r="C2355" s="4">
        <v>0</v>
      </c>
      <c r="D2355" s="29">
        <v>0</v>
      </c>
      <c r="F2355" s="79">
        <f t="shared" ref="F2355:F2361" si="137">E2355+F2331</f>
        <v>0</v>
      </c>
    </row>
    <row r="2356" spans="1:6" x14ac:dyDescent="0.25">
      <c r="A2356" s="5" t="s">
        <v>21</v>
      </c>
      <c r="B2356" s="26">
        <v>43991</v>
      </c>
      <c r="C2356" s="4">
        <v>28</v>
      </c>
      <c r="D2356" s="29">
        <v>1118</v>
      </c>
      <c r="E2356" s="4">
        <v>2</v>
      </c>
      <c r="F2356" s="79">
        <f t="shared" si="137"/>
        <v>64</v>
      </c>
    </row>
    <row r="2357" spans="1:6" x14ac:dyDescent="0.25">
      <c r="A2357" s="5" t="s">
        <v>36</v>
      </c>
      <c r="B2357" s="26">
        <v>43991</v>
      </c>
      <c r="C2357" s="4">
        <v>5</v>
      </c>
      <c r="D2357" s="29">
        <v>26</v>
      </c>
      <c r="F2357" s="79">
        <f t="shared" si="137"/>
        <v>1</v>
      </c>
    </row>
    <row r="2358" spans="1:6" x14ac:dyDescent="0.25">
      <c r="A2358" s="5" t="s">
        <v>20</v>
      </c>
      <c r="B2358" s="26">
        <v>43991</v>
      </c>
      <c r="C2358" s="4">
        <v>535</v>
      </c>
      <c r="D2358" s="29">
        <v>11962</v>
      </c>
      <c r="E2358" s="4">
        <v>8</v>
      </c>
      <c r="F2358" s="79">
        <f t="shared" si="137"/>
        <v>262</v>
      </c>
    </row>
    <row r="2359" spans="1:6" x14ac:dyDescent="0.25">
      <c r="A2359" s="5" t="s">
        <v>27</v>
      </c>
      <c r="B2359" s="26">
        <v>43991</v>
      </c>
      <c r="C2359" s="4">
        <v>2</v>
      </c>
      <c r="D2359" s="29">
        <v>469</v>
      </c>
      <c r="F2359" s="79">
        <f t="shared" si="137"/>
        <v>30</v>
      </c>
    </row>
    <row r="2360" spans="1:6" x14ac:dyDescent="0.25">
      <c r="A2360" s="5" t="s">
        <v>37</v>
      </c>
      <c r="B2360" s="26">
        <v>43991</v>
      </c>
      <c r="C2360" s="4">
        <v>1</v>
      </c>
      <c r="D2360" s="29">
        <v>97</v>
      </c>
      <c r="F2360" s="79">
        <f t="shared" si="137"/>
        <v>0</v>
      </c>
    </row>
    <row r="2361" spans="1:6" x14ac:dyDescent="0.25">
      <c r="A2361" s="5" t="s">
        <v>38</v>
      </c>
      <c r="B2361" s="26">
        <v>43991</v>
      </c>
      <c r="C2361" s="4">
        <v>2</v>
      </c>
      <c r="D2361" s="29">
        <v>55</v>
      </c>
      <c r="F2361" s="79">
        <f t="shared" si="137"/>
        <v>0</v>
      </c>
    </row>
    <row r="2362" spans="1:6" x14ac:dyDescent="0.25">
      <c r="A2362" s="5" t="s">
        <v>48</v>
      </c>
      <c r="B2362" s="26">
        <v>43991</v>
      </c>
      <c r="C2362" s="4">
        <v>0</v>
      </c>
      <c r="D2362" s="29">
        <v>0</v>
      </c>
      <c r="F2362" s="79">
        <f t="shared" ref="F2362:F2376" si="138">E2362+F2337</f>
        <v>0</v>
      </c>
    </row>
    <row r="2363" spans="1:6" x14ac:dyDescent="0.25">
      <c r="A2363" s="5" t="s">
        <v>39</v>
      </c>
      <c r="B2363" s="26">
        <v>43991</v>
      </c>
      <c r="C2363" s="4">
        <v>2</v>
      </c>
      <c r="D2363" s="29">
        <v>8</v>
      </c>
      <c r="F2363" s="79">
        <f t="shared" si="138"/>
        <v>0</v>
      </c>
    </row>
    <row r="2364" spans="1:6" x14ac:dyDescent="0.25">
      <c r="A2364" s="5" t="s">
        <v>40</v>
      </c>
      <c r="B2364" s="26">
        <v>43991</v>
      </c>
      <c r="C2364" s="4">
        <v>0</v>
      </c>
      <c r="D2364" s="29">
        <v>5</v>
      </c>
      <c r="F2364" s="79">
        <f t="shared" si="138"/>
        <v>0</v>
      </c>
    </row>
    <row r="2365" spans="1:6" x14ac:dyDescent="0.25">
      <c r="A2365" s="5" t="s">
        <v>28</v>
      </c>
      <c r="B2365" s="26">
        <v>43991</v>
      </c>
      <c r="C2365" s="4">
        <v>0</v>
      </c>
      <c r="D2365" s="29">
        <v>64</v>
      </c>
      <c r="F2365" s="79">
        <f t="shared" si="138"/>
        <v>0</v>
      </c>
    </row>
    <row r="2366" spans="1:6" x14ac:dyDescent="0.25">
      <c r="A2366" s="5" t="s">
        <v>24</v>
      </c>
      <c r="B2366" s="26">
        <v>43991</v>
      </c>
      <c r="C2366" s="4">
        <v>1</v>
      </c>
      <c r="D2366" s="29">
        <v>103</v>
      </c>
      <c r="F2366" s="79">
        <f t="shared" si="138"/>
        <v>0</v>
      </c>
    </row>
    <row r="2367" spans="1:6" x14ac:dyDescent="0.25">
      <c r="A2367" s="5" t="s">
        <v>30</v>
      </c>
      <c r="B2367" s="26">
        <v>43991</v>
      </c>
      <c r="C2367" s="4">
        <v>-1</v>
      </c>
      <c r="D2367" s="29">
        <v>38</v>
      </c>
      <c r="F2367" s="79">
        <f t="shared" si="138"/>
        <v>1</v>
      </c>
    </row>
    <row r="2368" spans="1:6" x14ac:dyDescent="0.25">
      <c r="A2368" s="5" t="s">
        <v>26</v>
      </c>
      <c r="B2368" s="26">
        <v>43991</v>
      </c>
      <c r="C2368" s="4">
        <v>5</v>
      </c>
      <c r="D2368" s="29">
        <v>157</v>
      </c>
      <c r="F2368" s="79">
        <f t="shared" si="138"/>
        <v>0</v>
      </c>
    </row>
    <row r="2369" spans="1:6" x14ac:dyDescent="0.25">
      <c r="A2369" s="5" t="s">
        <v>25</v>
      </c>
      <c r="B2369" s="26">
        <v>43991</v>
      </c>
      <c r="C2369" s="4">
        <v>13</v>
      </c>
      <c r="D2369" s="29">
        <v>491</v>
      </c>
      <c r="E2369" s="4">
        <v>1</v>
      </c>
      <c r="F2369" s="79">
        <f t="shared" si="138"/>
        <v>1</v>
      </c>
    </row>
    <row r="2370" spans="1:6" x14ac:dyDescent="0.25">
      <c r="A2370" s="5" t="s">
        <v>41</v>
      </c>
      <c r="B2370" s="26">
        <v>43991</v>
      </c>
      <c r="C2370" s="4">
        <v>0</v>
      </c>
      <c r="D2370" s="29">
        <v>16</v>
      </c>
      <c r="F2370" s="79">
        <f t="shared" si="138"/>
        <v>2</v>
      </c>
    </row>
    <row r="2371" spans="1:6" x14ac:dyDescent="0.25">
      <c r="A2371" s="5" t="s">
        <v>42</v>
      </c>
      <c r="B2371" s="26">
        <v>43991</v>
      </c>
      <c r="C2371" s="4">
        <v>0</v>
      </c>
      <c r="D2371" s="29">
        <v>5</v>
      </c>
      <c r="F2371" s="79">
        <f>E2371+F2347</f>
        <v>0</v>
      </c>
    </row>
    <row r="2372" spans="1:6" x14ac:dyDescent="0.25">
      <c r="A2372" s="5" t="s">
        <v>43</v>
      </c>
      <c r="B2372" s="26">
        <v>43991</v>
      </c>
      <c r="C2372" s="4">
        <v>0</v>
      </c>
      <c r="D2372" s="29">
        <v>11</v>
      </c>
      <c r="F2372" s="79">
        <f t="shared" si="138"/>
        <v>0</v>
      </c>
    </row>
    <row r="2373" spans="1:6" x14ac:dyDescent="0.25">
      <c r="A2373" s="5" t="s">
        <v>44</v>
      </c>
      <c r="B2373" s="26">
        <v>43991</v>
      </c>
      <c r="C2373" s="4">
        <v>0</v>
      </c>
      <c r="D2373" s="29">
        <v>51</v>
      </c>
      <c r="F2373" s="79">
        <f t="shared" si="138"/>
        <v>0</v>
      </c>
    </row>
    <row r="2374" spans="1:6" x14ac:dyDescent="0.25">
      <c r="A2374" s="5" t="s">
        <v>29</v>
      </c>
      <c r="B2374" s="26">
        <v>43991</v>
      </c>
      <c r="C2374" s="4">
        <v>2</v>
      </c>
      <c r="D2374" s="29">
        <v>278</v>
      </c>
      <c r="F2374" s="79">
        <f>E2374+F2350</f>
        <v>3</v>
      </c>
    </row>
    <row r="2375" spans="1:6" x14ac:dyDescent="0.25">
      <c r="A2375" s="5" t="s">
        <v>45</v>
      </c>
      <c r="B2375" s="26">
        <v>43991</v>
      </c>
      <c r="C2375" s="4">
        <v>0</v>
      </c>
      <c r="D2375" s="29">
        <v>22</v>
      </c>
      <c r="F2375" s="79">
        <f>E2375+F2351</f>
        <v>0</v>
      </c>
    </row>
    <row r="2376" spans="1:6" x14ac:dyDescent="0.25">
      <c r="A2376" s="5" t="s">
        <v>46</v>
      </c>
      <c r="B2376" s="26">
        <v>43991</v>
      </c>
      <c r="C2376" s="4">
        <v>0</v>
      </c>
      <c r="D2376" s="29">
        <v>149</v>
      </c>
      <c r="F2376" s="79">
        <f t="shared" si="138"/>
        <v>0</v>
      </c>
    </row>
    <row r="2377" spans="1:6" x14ac:dyDescent="0.25">
      <c r="A2377" s="5" t="s">
        <v>47</v>
      </c>
      <c r="B2377" s="26">
        <v>43991</v>
      </c>
      <c r="C2377" s="4">
        <v>0</v>
      </c>
      <c r="D2377" s="29">
        <v>49</v>
      </c>
      <c r="F2377" s="79">
        <f>E2377+F2353</f>
        <v>4</v>
      </c>
    </row>
    <row r="2378" spans="1:6" x14ac:dyDescent="0.25">
      <c r="A2378" s="61" t="s">
        <v>22</v>
      </c>
      <c r="B2378" s="26">
        <v>43992</v>
      </c>
      <c r="C2378" s="4">
        <v>621</v>
      </c>
      <c r="D2378" s="29">
        <v>10209</v>
      </c>
      <c r="E2378" s="4">
        <v>7</v>
      </c>
      <c r="F2378" s="79">
        <f>E2378+F2354</f>
        <v>308</v>
      </c>
    </row>
    <row r="2379" spans="1:6" x14ac:dyDescent="0.25">
      <c r="A2379" s="5" t="s">
        <v>35</v>
      </c>
      <c r="B2379" s="26">
        <v>43992</v>
      </c>
      <c r="C2379" s="4">
        <v>0</v>
      </c>
      <c r="D2379" s="29">
        <v>0</v>
      </c>
      <c r="F2379" s="79">
        <f t="shared" ref="F2379:F2385" si="139">E2379+F2355</f>
        <v>0</v>
      </c>
    </row>
    <row r="2380" spans="1:6" x14ac:dyDescent="0.25">
      <c r="A2380" s="5" t="s">
        <v>21</v>
      </c>
      <c r="B2380" s="26">
        <v>43992</v>
      </c>
      <c r="C2380" s="4">
        <v>45</v>
      </c>
      <c r="D2380" s="29">
        <v>1163</v>
      </c>
      <c r="F2380" s="79">
        <f t="shared" si="139"/>
        <v>64</v>
      </c>
    </row>
    <row r="2381" spans="1:6" x14ac:dyDescent="0.25">
      <c r="A2381" s="5" t="s">
        <v>36</v>
      </c>
      <c r="B2381" s="26">
        <v>43992</v>
      </c>
      <c r="C2381" s="4">
        <v>0</v>
      </c>
      <c r="D2381" s="29">
        <v>26</v>
      </c>
      <c r="F2381" s="79">
        <f t="shared" si="139"/>
        <v>1</v>
      </c>
    </row>
    <row r="2382" spans="1:6" x14ac:dyDescent="0.25">
      <c r="A2382" s="5" t="s">
        <v>20</v>
      </c>
      <c r="B2382" s="26">
        <v>43992</v>
      </c>
      <c r="C2382" s="4">
        <v>521</v>
      </c>
      <c r="D2382" s="29">
        <v>12483</v>
      </c>
      <c r="E2382" s="4">
        <v>11</v>
      </c>
      <c r="F2382" s="79">
        <f>E2382+F2358</f>
        <v>273</v>
      </c>
    </row>
    <row r="2383" spans="1:6" x14ac:dyDescent="0.25">
      <c r="A2383" s="5" t="s">
        <v>27</v>
      </c>
      <c r="B2383" s="26">
        <v>43992</v>
      </c>
      <c r="C2383" s="4">
        <v>5</v>
      </c>
      <c r="D2383" s="29">
        <v>474</v>
      </c>
      <c r="F2383" s="79">
        <f t="shared" si="139"/>
        <v>30</v>
      </c>
    </row>
    <row r="2384" spans="1:6" x14ac:dyDescent="0.25">
      <c r="A2384" s="5" t="s">
        <v>37</v>
      </c>
      <c r="B2384" s="26">
        <v>43992</v>
      </c>
      <c r="C2384" s="4">
        <v>0</v>
      </c>
      <c r="D2384" s="29">
        <v>97</v>
      </c>
      <c r="F2384" s="79">
        <f t="shared" si="139"/>
        <v>0</v>
      </c>
    </row>
    <row r="2385" spans="1:6" x14ac:dyDescent="0.25">
      <c r="A2385" s="5" t="s">
        <v>38</v>
      </c>
      <c r="B2385" s="26">
        <v>43992</v>
      </c>
      <c r="C2385" s="4">
        <v>4</v>
      </c>
      <c r="D2385" s="29">
        <v>59</v>
      </c>
      <c r="F2385" s="79">
        <f t="shared" si="139"/>
        <v>0</v>
      </c>
    </row>
    <row r="2386" spans="1:6" x14ac:dyDescent="0.25">
      <c r="A2386" s="5" t="s">
        <v>48</v>
      </c>
      <c r="B2386" s="26">
        <v>43992</v>
      </c>
      <c r="C2386" s="4">
        <v>0</v>
      </c>
      <c r="D2386" s="29">
        <v>0</v>
      </c>
      <c r="F2386" s="79">
        <f t="shared" ref="F2386:F2400" si="140">E2386+F2361</f>
        <v>0</v>
      </c>
    </row>
    <row r="2387" spans="1:6" x14ac:dyDescent="0.25">
      <c r="A2387" s="5" t="s">
        <v>39</v>
      </c>
      <c r="B2387" s="26">
        <v>43992</v>
      </c>
      <c r="C2387" s="4">
        <v>0</v>
      </c>
      <c r="D2387" s="29">
        <v>8</v>
      </c>
      <c r="F2387" s="79">
        <f t="shared" si="140"/>
        <v>0</v>
      </c>
    </row>
    <row r="2388" spans="1:6" x14ac:dyDescent="0.25">
      <c r="A2388" s="5" t="s">
        <v>40</v>
      </c>
      <c r="B2388" s="26">
        <v>43992</v>
      </c>
      <c r="C2388" s="4">
        <v>0</v>
      </c>
      <c r="D2388" s="29">
        <v>5</v>
      </c>
      <c r="F2388" s="79">
        <f t="shared" si="140"/>
        <v>0</v>
      </c>
    </row>
    <row r="2389" spans="1:6" x14ac:dyDescent="0.25">
      <c r="A2389" s="5" t="s">
        <v>28</v>
      </c>
      <c r="B2389" s="26">
        <v>43992</v>
      </c>
      <c r="C2389" s="4">
        <v>0</v>
      </c>
      <c r="D2389" s="29">
        <v>64</v>
      </c>
      <c r="F2389" s="79">
        <f t="shared" si="140"/>
        <v>0</v>
      </c>
    </row>
    <row r="2390" spans="1:6" x14ac:dyDescent="0.25">
      <c r="A2390" s="5" t="s">
        <v>24</v>
      </c>
      <c r="B2390" s="26">
        <v>43992</v>
      </c>
      <c r="C2390" s="4">
        <v>0</v>
      </c>
      <c r="D2390" s="29">
        <v>103</v>
      </c>
      <c r="F2390" s="79">
        <f t="shared" si="140"/>
        <v>0</v>
      </c>
    </row>
    <row r="2391" spans="1:6" x14ac:dyDescent="0.25">
      <c r="A2391" s="5" t="s">
        <v>30</v>
      </c>
      <c r="B2391" s="26">
        <v>43992</v>
      </c>
      <c r="C2391" s="4">
        <v>0</v>
      </c>
      <c r="D2391" s="29">
        <v>38</v>
      </c>
      <c r="F2391" s="79">
        <f t="shared" si="140"/>
        <v>0</v>
      </c>
    </row>
    <row r="2392" spans="1:6" x14ac:dyDescent="0.25">
      <c r="A2392" s="5" t="s">
        <v>26</v>
      </c>
      <c r="B2392" s="26">
        <v>43992</v>
      </c>
      <c r="C2392" s="4">
        <v>10</v>
      </c>
      <c r="D2392" s="29">
        <v>167</v>
      </c>
      <c r="F2392" s="79">
        <f t="shared" si="140"/>
        <v>1</v>
      </c>
    </row>
    <row r="2393" spans="1:6" x14ac:dyDescent="0.25">
      <c r="A2393" s="5" t="s">
        <v>25</v>
      </c>
      <c r="B2393" s="26">
        <v>43992</v>
      </c>
      <c r="C2393" s="4">
        <v>12</v>
      </c>
      <c r="D2393" s="29">
        <v>503</v>
      </c>
      <c r="F2393" s="79">
        <f t="shared" si="140"/>
        <v>0</v>
      </c>
    </row>
    <row r="2394" spans="1:6" x14ac:dyDescent="0.25">
      <c r="A2394" s="5" t="s">
        <v>41</v>
      </c>
      <c r="B2394" s="26">
        <v>43992</v>
      </c>
      <c r="C2394" s="4">
        <v>3</v>
      </c>
      <c r="D2394" s="29">
        <v>19</v>
      </c>
      <c r="F2394" s="79">
        <f t="shared" si="140"/>
        <v>1</v>
      </c>
    </row>
    <row r="2395" spans="1:6" x14ac:dyDescent="0.25">
      <c r="A2395" s="5" t="s">
        <v>42</v>
      </c>
      <c r="B2395" s="26">
        <v>43992</v>
      </c>
      <c r="C2395" s="4">
        <v>1</v>
      </c>
      <c r="D2395" s="29">
        <v>6</v>
      </c>
      <c r="F2395" s="79">
        <f>E2395+F2371</f>
        <v>0</v>
      </c>
    </row>
    <row r="2396" spans="1:6" x14ac:dyDescent="0.25">
      <c r="A2396" s="5" t="s">
        <v>43</v>
      </c>
      <c r="B2396" s="26">
        <v>43992</v>
      </c>
      <c r="C2396" s="4">
        <v>0</v>
      </c>
      <c r="D2396" s="29">
        <v>11</v>
      </c>
      <c r="F2396" s="79">
        <f t="shared" si="140"/>
        <v>0</v>
      </c>
    </row>
    <row r="2397" spans="1:6" x14ac:dyDescent="0.25">
      <c r="A2397" s="5" t="s">
        <v>44</v>
      </c>
      <c r="B2397" s="26">
        <v>43992</v>
      </c>
      <c r="C2397" s="4">
        <v>0</v>
      </c>
      <c r="D2397" s="29">
        <v>51</v>
      </c>
      <c r="F2397" s="79">
        <f t="shared" si="140"/>
        <v>0</v>
      </c>
    </row>
    <row r="2398" spans="1:6" x14ac:dyDescent="0.25">
      <c r="A2398" s="5" t="s">
        <v>29</v>
      </c>
      <c r="B2398" s="26">
        <v>43992</v>
      </c>
      <c r="C2398" s="4">
        <v>4</v>
      </c>
      <c r="D2398" s="29">
        <v>282</v>
      </c>
      <c r="F2398" s="79">
        <f>E2398+F2374</f>
        <v>3</v>
      </c>
    </row>
    <row r="2399" spans="1:6" x14ac:dyDescent="0.25">
      <c r="A2399" s="5" t="s">
        <v>45</v>
      </c>
      <c r="B2399" s="26">
        <v>43992</v>
      </c>
      <c r="C2399" s="4">
        <v>0</v>
      </c>
      <c r="D2399" s="29">
        <v>22</v>
      </c>
      <c r="F2399" s="79">
        <f>E2399+F2375</f>
        <v>0</v>
      </c>
    </row>
    <row r="2400" spans="1:6" x14ac:dyDescent="0.25">
      <c r="A2400" s="5" t="s">
        <v>46</v>
      </c>
      <c r="B2400" s="26">
        <v>43992</v>
      </c>
      <c r="C2400" s="4">
        <v>0</v>
      </c>
      <c r="D2400" s="29">
        <v>149</v>
      </c>
      <c r="F2400" s="79">
        <f t="shared" si="140"/>
        <v>0</v>
      </c>
    </row>
    <row r="2401" spans="1:6" x14ac:dyDescent="0.25">
      <c r="A2401" s="5" t="s">
        <v>47</v>
      </c>
      <c r="B2401" s="26">
        <v>43992</v>
      </c>
      <c r="C2401" s="4">
        <v>0</v>
      </c>
      <c r="D2401" s="29">
        <v>49</v>
      </c>
      <c r="F2401" s="79">
        <f>E2401+F2377</f>
        <v>4</v>
      </c>
    </row>
    <row r="2402" spans="1:6" x14ac:dyDescent="0.25">
      <c r="A2402" s="61" t="s">
        <v>22</v>
      </c>
      <c r="B2402" s="26">
        <v>43993</v>
      </c>
      <c r="C2402" s="4">
        <v>756</v>
      </c>
      <c r="D2402" s="29">
        <v>10965</v>
      </c>
      <c r="E2402" s="4">
        <v>19</v>
      </c>
      <c r="F2402" s="79">
        <f>E2402+F2378</f>
        <v>327</v>
      </c>
    </row>
    <row r="2403" spans="1:6" x14ac:dyDescent="0.25">
      <c r="A2403" s="5" t="s">
        <v>35</v>
      </c>
      <c r="B2403" s="26">
        <v>43993</v>
      </c>
      <c r="C2403" s="4">
        <v>0</v>
      </c>
      <c r="D2403" s="29">
        <v>0</v>
      </c>
      <c r="F2403" s="79">
        <f t="shared" ref="F2403:F2409" si="141">E2403+F2379</f>
        <v>0</v>
      </c>
    </row>
    <row r="2404" spans="1:6" x14ac:dyDescent="0.25">
      <c r="A2404" s="5" t="s">
        <v>21</v>
      </c>
      <c r="B2404" s="26">
        <v>43993</v>
      </c>
      <c r="C2404" s="4">
        <v>48</v>
      </c>
      <c r="D2404" s="29">
        <v>1211</v>
      </c>
      <c r="E2404" s="4">
        <v>1</v>
      </c>
      <c r="F2404" s="79">
        <f t="shared" si="141"/>
        <v>65</v>
      </c>
    </row>
    <row r="2405" spans="1:6" x14ac:dyDescent="0.25">
      <c r="A2405" s="5" t="s">
        <v>36</v>
      </c>
      <c r="B2405" s="26">
        <v>43993</v>
      </c>
      <c r="C2405" s="4">
        <v>0</v>
      </c>
      <c r="D2405" s="29">
        <v>26</v>
      </c>
      <c r="F2405" s="79">
        <f t="shared" si="141"/>
        <v>1</v>
      </c>
    </row>
    <row r="2406" spans="1:6" x14ac:dyDescent="0.25">
      <c r="A2406" s="5" t="s">
        <v>20</v>
      </c>
      <c r="B2406" s="26">
        <v>43993</v>
      </c>
      <c r="C2406" s="4">
        <v>538</v>
      </c>
      <c r="D2406" s="29">
        <v>13021</v>
      </c>
      <c r="E2406" s="4">
        <v>7</v>
      </c>
      <c r="F2406" s="79">
        <f t="shared" si="141"/>
        <v>280</v>
      </c>
    </row>
    <row r="2407" spans="1:6" x14ac:dyDescent="0.25">
      <c r="A2407" s="5" t="s">
        <v>27</v>
      </c>
      <c r="B2407" s="26">
        <v>43993</v>
      </c>
      <c r="C2407" s="4">
        <v>3</v>
      </c>
      <c r="D2407" s="29">
        <v>477</v>
      </c>
      <c r="F2407" s="79">
        <f t="shared" si="141"/>
        <v>30</v>
      </c>
    </row>
    <row r="2408" spans="1:6" x14ac:dyDescent="0.25">
      <c r="A2408" s="5" t="s">
        <v>37</v>
      </c>
      <c r="B2408" s="26">
        <v>43993</v>
      </c>
      <c r="C2408" s="4">
        <v>3</v>
      </c>
      <c r="D2408" s="29">
        <v>100</v>
      </c>
      <c r="F2408" s="79">
        <f t="shared" si="141"/>
        <v>0</v>
      </c>
    </row>
    <row r="2409" spans="1:6" x14ac:dyDescent="0.25">
      <c r="A2409" s="5" t="s">
        <v>38</v>
      </c>
      <c r="B2409" s="26">
        <v>43993</v>
      </c>
      <c r="C2409" s="4">
        <v>6</v>
      </c>
      <c r="D2409" s="29">
        <v>65</v>
      </c>
      <c r="F2409" s="79">
        <f t="shared" si="141"/>
        <v>0</v>
      </c>
    </row>
    <row r="2410" spans="1:6" x14ac:dyDescent="0.25">
      <c r="A2410" s="5" t="s">
        <v>48</v>
      </c>
      <c r="B2410" s="26">
        <v>43993</v>
      </c>
      <c r="C2410" s="4">
        <v>0</v>
      </c>
      <c r="D2410" s="29">
        <v>0</v>
      </c>
      <c r="F2410" s="79">
        <f t="shared" ref="F2410:F2424" si="142">E2410+F2385</f>
        <v>0</v>
      </c>
    </row>
    <row r="2411" spans="1:6" x14ac:dyDescent="0.25">
      <c r="A2411" s="5" t="s">
        <v>39</v>
      </c>
      <c r="B2411" s="26">
        <v>43993</v>
      </c>
      <c r="C2411" s="4">
        <v>0</v>
      </c>
      <c r="D2411" s="29">
        <v>8</v>
      </c>
      <c r="F2411" s="79">
        <f t="shared" si="142"/>
        <v>0</v>
      </c>
    </row>
    <row r="2412" spans="1:6" x14ac:dyDescent="0.25">
      <c r="A2412" s="5" t="s">
        <v>40</v>
      </c>
      <c r="B2412" s="26">
        <v>43993</v>
      </c>
      <c r="C2412" s="4">
        <v>0</v>
      </c>
      <c r="D2412" s="29">
        <v>5</v>
      </c>
      <c r="F2412" s="79">
        <f t="shared" si="142"/>
        <v>0</v>
      </c>
    </row>
    <row r="2413" spans="1:6" x14ac:dyDescent="0.25">
      <c r="A2413" s="5" t="s">
        <v>28</v>
      </c>
      <c r="B2413" s="26">
        <v>43993</v>
      </c>
      <c r="C2413" s="4">
        <v>0</v>
      </c>
      <c r="D2413" s="29">
        <v>64</v>
      </c>
      <c r="F2413" s="79">
        <f t="shared" si="142"/>
        <v>0</v>
      </c>
    </row>
    <row r="2414" spans="1:6" x14ac:dyDescent="0.25">
      <c r="A2414" s="5" t="s">
        <v>24</v>
      </c>
      <c r="B2414" s="26">
        <v>43993</v>
      </c>
      <c r="C2414" s="4">
        <v>1</v>
      </c>
      <c r="D2414" s="29">
        <v>104</v>
      </c>
      <c r="F2414" s="79">
        <f t="shared" si="142"/>
        <v>0</v>
      </c>
    </row>
    <row r="2415" spans="1:6" x14ac:dyDescent="0.25">
      <c r="A2415" s="5" t="s">
        <v>30</v>
      </c>
      <c r="B2415" s="26">
        <v>43993</v>
      </c>
      <c r="C2415" s="4">
        <v>1</v>
      </c>
      <c r="D2415" s="29">
        <v>39</v>
      </c>
      <c r="E2415" s="4">
        <v>1</v>
      </c>
      <c r="F2415" s="79">
        <f t="shared" si="142"/>
        <v>1</v>
      </c>
    </row>
    <row r="2416" spans="1:6" x14ac:dyDescent="0.25">
      <c r="A2416" s="5" t="s">
        <v>26</v>
      </c>
      <c r="B2416" s="26">
        <v>43993</v>
      </c>
      <c r="C2416" s="4">
        <v>14</v>
      </c>
      <c r="D2416" s="29">
        <v>181</v>
      </c>
      <c r="F2416" s="79">
        <f t="shared" si="142"/>
        <v>0</v>
      </c>
    </row>
    <row r="2417" spans="1:6" x14ac:dyDescent="0.25">
      <c r="A2417" s="5" t="s">
        <v>25</v>
      </c>
      <c r="B2417" s="26">
        <v>43993</v>
      </c>
      <c r="C2417" s="4">
        <v>14</v>
      </c>
      <c r="D2417" s="29">
        <v>517</v>
      </c>
      <c r="E2417" s="4">
        <v>1</v>
      </c>
      <c r="F2417" s="79">
        <f t="shared" si="142"/>
        <v>2</v>
      </c>
    </row>
    <row r="2418" spans="1:6" x14ac:dyDescent="0.25">
      <c r="A2418" s="5" t="s">
        <v>41</v>
      </c>
      <c r="B2418" s="26">
        <v>43993</v>
      </c>
      <c r="C2418" s="4">
        <v>-2</v>
      </c>
      <c r="D2418" s="29">
        <v>17</v>
      </c>
      <c r="F2418" s="79">
        <f t="shared" si="142"/>
        <v>0</v>
      </c>
    </row>
    <row r="2419" spans="1:6" x14ac:dyDescent="0.25">
      <c r="A2419" s="5" t="s">
        <v>42</v>
      </c>
      <c r="B2419" s="26">
        <v>43993</v>
      </c>
      <c r="C2419" s="4">
        <v>0</v>
      </c>
      <c r="D2419" s="29">
        <v>6</v>
      </c>
      <c r="F2419" s="79">
        <f>E2419+F2395</f>
        <v>0</v>
      </c>
    </row>
    <row r="2420" spans="1:6" x14ac:dyDescent="0.25">
      <c r="A2420" s="5" t="s">
        <v>43</v>
      </c>
      <c r="B2420" s="26">
        <v>43993</v>
      </c>
      <c r="C2420" s="4">
        <v>0</v>
      </c>
      <c r="D2420" s="29">
        <v>11</v>
      </c>
      <c r="F2420" s="79">
        <f t="shared" si="142"/>
        <v>0</v>
      </c>
    </row>
    <row r="2421" spans="1:6" x14ac:dyDescent="0.25">
      <c r="A2421" s="5" t="s">
        <v>44</v>
      </c>
      <c r="B2421" s="26">
        <v>43993</v>
      </c>
      <c r="C2421" s="4">
        <v>0</v>
      </c>
      <c r="D2421" s="29">
        <v>51</v>
      </c>
      <c r="F2421" s="79">
        <f t="shared" si="142"/>
        <v>0</v>
      </c>
    </row>
    <row r="2422" spans="1:6" x14ac:dyDescent="0.25">
      <c r="A2422" s="5" t="s">
        <v>29</v>
      </c>
      <c r="B2422" s="26">
        <v>43993</v>
      </c>
      <c r="C2422" s="4">
        <v>2</v>
      </c>
      <c r="D2422" s="29">
        <v>284</v>
      </c>
      <c r="F2422" s="79">
        <f>E2422+F2398</f>
        <v>3</v>
      </c>
    </row>
    <row r="2423" spans="1:6" x14ac:dyDescent="0.25">
      <c r="A2423" s="5" t="s">
        <v>45</v>
      </c>
      <c r="B2423" s="26">
        <v>43993</v>
      </c>
      <c r="C2423" s="4">
        <v>0</v>
      </c>
      <c r="D2423" s="29">
        <v>22</v>
      </c>
      <c r="F2423" s="79">
        <f>E2423+F2399</f>
        <v>0</v>
      </c>
    </row>
    <row r="2424" spans="1:6" x14ac:dyDescent="0.25">
      <c r="A2424" s="5" t="s">
        <v>46</v>
      </c>
      <c r="B2424" s="26">
        <v>43993</v>
      </c>
      <c r="C2424" s="4">
        <v>0</v>
      </c>
      <c r="D2424" s="29">
        <v>149</v>
      </c>
      <c r="F2424" s="79">
        <f t="shared" si="142"/>
        <v>0</v>
      </c>
    </row>
    <row r="2425" spans="1:6" x14ac:dyDescent="0.25">
      <c r="A2425" s="5" t="s">
        <v>47</v>
      </c>
      <c r="B2425" s="26">
        <v>43993</v>
      </c>
      <c r="C2425" s="4">
        <v>0</v>
      </c>
      <c r="D2425" s="29">
        <v>49</v>
      </c>
      <c r="F2425" s="79">
        <f>E2425+F2401</f>
        <v>4</v>
      </c>
    </row>
    <row r="2426" spans="1:6" x14ac:dyDescent="0.25">
      <c r="A2426" s="61" t="s">
        <v>22</v>
      </c>
      <c r="B2426" s="26">
        <v>43994</v>
      </c>
      <c r="C2426" s="4">
        <v>745</v>
      </c>
      <c r="D2426" s="29">
        <v>11710</v>
      </c>
      <c r="E2426" s="4">
        <v>11</v>
      </c>
      <c r="F2426" s="79">
        <f>E2426+F2402</f>
        <v>338</v>
      </c>
    </row>
    <row r="2427" spans="1:6" x14ac:dyDescent="0.25">
      <c r="A2427" s="5" t="s">
        <v>35</v>
      </c>
      <c r="B2427" s="26">
        <v>43994</v>
      </c>
      <c r="C2427" s="4">
        <v>0</v>
      </c>
      <c r="D2427" s="29">
        <v>0</v>
      </c>
      <c r="F2427" s="79">
        <f t="shared" ref="F2427:F2433" si="143">E2427+F2403</f>
        <v>0</v>
      </c>
    </row>
    <row r="2428" spans="1:6" x14ac:dyDescent="0.25">
      <c r="A2428" s="5" t="s">
        <v>21</v>
      </c>
      <c r="B2428" s="26">
        <v>43994</v>
      </c>
      <c r="C2428" s="4">
        <v>39</v>
      </c>
      <c r="D2428" s="29">
        <v>1250</v>
      </c>
      <c r="E2428" s="4">
        <v>3</v>
      </c>
      <c r="F2428" s="79">
        <f t="shared" si="143"/>
        <v>68</v>
      </c>
    </row>
    <row r="2429" spans="1:6" x14ac:dyDescent="0.25">
      <c r="A2429" s="5" t="s">
        <v>36</v>
      </c>
      <c r="B2429" s="26">
        <v>43994</v>
      </c>
      <c r="C2429" s="4">
        <v>4</v>
      </c>
      <c r="D2429" s="29">
        <v>30</v>
      </c>
      <c r="E2429" s="4">
        <v>1</v>
      </c>
      <c r="F2429" s="79">
        <f t="shared" si="143"/>
        <v>2</v>
      </c>
    </row>
    <row r="2430" spans="1:6" x14ac:dyDescent="0.25">
      <c r="A2430" s="5" t="s">
        <v>20</v>
      </c>
      <c r="B2430" s="26">
        <v>43994</v>
      </c>
      <c r="C2430" s="4">
        <v>565</v>
      </c>
      <c r="D2430" s="29">
        <v>13586</v>
      </c>
      <c r="E2430" s="4">
        <v>4</v>
      </c>
      <c r="F2430" s="79">
        <f t="shared" si="143"/>
        <v>284</v>
      </c>
    </row>
    <row r="2431" spans="1:6" x14ac:dyDescent="0.25">
      <c r="A2431" s="5" t="s">
        <v>27</v>
      </c>
      <c r="B2431" s="26">
        <v>43994</v>
      </c>
      <c r="C2431" s="4">
        <v>9</v>
      </c>
      <c r="D2431" s="29">
        <v>486</v>
      </c>
      <c r="E2431" s="4">
        <v>1</v>
      </c>
      <c r="F2431" s="79">
        <f t="shared" si="143"/>
        <v>31</v>
      </c>
    </row>
    <row r="2432" spans="1:6" x14ac:dyDescent="0.25">
      <c r="A2432" s="5" t="s">
        <v>37</v>
      </c>
      <c r="B2432" s="26">
        <v>43994</v>
      </c>
      <c r="C2432" s="4">
        <v>0</v>
      </c>
      <c r="D2432" s="29">
        <v>100</v>
      </c>
      <c r="F2432" s="79">
        <f t="shared" si="143"/>
        <v>0</v>
      </c>
    </row>
    <row r="2433" spans="1:6" x14ac:dyDescent="0.25">
      <c r="A2433" s="5" t="s">
        <v>38</v>
      </c>
      <c r="B2433" s="26">
        <v>43994</v>
      </c>
      <c r="C2433" s="4">
        <v>4</v>
      </c>
      <c r="D2433" s="29">
        <v>69</v>
      </c>
      <c r="F2433" s="79">
        <f t="shared" si="143"/>
        <v>0</v>
      </c>
    </row>
    <row r="2434" spans="1:6" x14ac:dyDescent="0.25">
      <c r="A2434" s="5" t="s">
        <v>48</v>
      </c>
      <c r="B2434" s="26">
        <v>43994</v>
      </c>
      <c r="C2434" s="4">
        <v>1</v>
      </c>
      <c r="D2434" s="29">
        <v>1</v>
      </c>
      <c r="F2434" s="79">
        <f t="shared" ref="F2434:F2448" si="144">E2434+F2409</f>
        <v>0</v>
      </c>
    </row>
    <row r="2435" spans="1:6" x14ac:dyDescent="0.25">
      <c r="A2435" s="5" t="s">
        <v>39</v>
      </c>
      <c r="B2435" s="26">
        <v>43994</v>
      </c>
      <c r="C2435" s="4">
        <v>0</v>
      </c>
      <c r="D2435" s="29">
        <v>8</v>
      </c>
      <c r="F2435" s="79">
        <f t="shared" si="144"/>
        <v>0</v>
      </c>
    </row>
    <row r="2436" spans="1:6" x14ac:dyDescent="0.25">
      <c r="A2436" s="5" t="s">
        <v>40</v>
      </c>
      <c r="B2436" s="26">
        <v>43994</v>
      </c>
      <c r="C2436" s="4">
        <v>0</v>
      </c>
      <c r="D2436" s="29">
        <v>5</v>
      </c>
      <c r="F2436" s="79">
        <f t="shared" si="144"/>
        <v>0</v>
      </c>
    </row>
    <row r="2437" spans="1:6" x14ac:dyDescent="0.25">
      <c r="A2437" s="5" t="s">
        <v>28</v>
      </c>
      <c r="B2437" s="26">
        <v>43994</v>
      </c>
      <c r="C2437" s="4">
        <v>0</v>
      </c>
      <c r="D2437" s="29">
        <v>64</v>
      </c>
      <c r="F2437" s="79">
        <f t="shared" si="144"/>
        <v>0</v>
      </c>
    </row>
    <row r="2438" spans="1:6" x14ac:dyDescent="0.25">
      <c r="A2438" s="5" t="s">
        <v>24</v>
      </c>
      <c r="B2438" s="26">
        <v>43994</v>
      </c>
      <c r="C2438" s="4">
        <v>2</v>
      </c>
      <c r="D2438" s="29">
        <v>106</v>
      </c>
      <c r="F2438" s="79">
        <f t="shared" si="144"/>
        <v>0</v>
      </c>
    </row>
    <row r="2439" spans="1:6" x14ac:dyDescent="0.25">
      <c r="A2439" s="5" t="s">
        <v>30</v>
      </c>
      <c r="B2439" s="26">
        <v>43994</v>
      </c>
      <c r="C2439" s="4">
        <v>0</v>
      </c>
      <c r="D2439" s="29">
        <v>39</v>
      </c>
      <c r="F2439" s="79">
        <f t="shared" si="144"/>
        <v>0</v>
      </c>
    </row>
    <row r="2440" spans="1:6" x14ac:dyDescent="0.25">
      <c r="A2440" s="5" t="s">
        <v>26</v>
      </c>
      <c r="B2440" s="26">
        <v>43994</v>
      </c>
      <c r="C2440" s="4">
        <v>6</v>
      </c>
      <c r="D2440" s="29">
        <v>187</v>
      </c>
      <c r="F2440" s="79">
        <f t="shared" si="144"/>
        <v>1</v>
      </c>
    </row>
    <row r="2441" spans="1:6" x14ac:dyDescent="0.25">
      <c r="A2441" s="5" t="s">
        <v>25</v>
      </c>
      <c r="B2441" s="26">
        <v>43994</v>
      </c>
      <c r="C2441" s="4">
        <v>16</v>
      </c>
      <c r="D2441" s="29">
        <v>533</v>
      </c>
      <c r="F2441" s="79">
        <f t="shared" si="144"/>
        <v>0</v>
      </c>
    </row>
    <row r="2442" spans="1:6" x14ac:dyDescent="0.25">
      <c r="A2442" s="5" t="s">
        <v>41</v>
      </c>
      <c r="B2442" s="26">
        <v>43994</v>
      </c>
      <c r="C2442" s="4">
        <v>0</v>
      </c>
      <c r="D2442" s="29">
        <v>17</v>
      </c>
      <c r="F2442" s="79">
        <f t="shared" si="144"/>
        <v>2</v>
      </c>
    </row>
    <row r="2443" spans="1:6" x14ac:dyDescent="0.25">
      <c r="A2443" s="5" t="s">
        <v>42</v>
      </c>
      <c r="B2443" s="26">
        <v>43994</v>
      </c>
      <c r="C2443" s="4">
        <v>0</v>
      </c>
      <c r="D2443" s="29">
        <v>6</v>
      </c>
      <c r="F2443" s="79">
        <f>E2443+F2419</f>
        <v>0</v>
      </c>
    </row>
    <row r="2444" spans="1:6" x14ac:dyDescent="0.25">
      <c r="A2444" s="5" t="s">
        <v>43</v>
      </c>
      <c r="B2444" s="26">
        <v>43994</v>
      </c>
      <c r="C2444" s="4">
        <v>0</v>
      </c>
      <c r="D2444" s="29">
        <v>11</v>
      </c>
      <c r="F2444" s="79">
        <f t="shared" si="144"/>
        <v>0</v>
      </c>
    </row>
    <row r="2445" spans="1:6" x14ac:dyDescent="0.25">
      <c r="A2445" s="5" t="s">
        <v>44</v>
      </c>
      <c r="B2445" s="26">
        <v>43994</v>
      </c>
      <c r="C2445" s="4">
        <v>0</v>
      </c>
      <c r="D2445" s="29">
        <v>51</v>
      </c>
      <c r="F2445" s="79">
        <f t="shared" si="144"/>
        <v>0</v>
      </c>
    </row>
    <row r="2446" spans="1:6" x14ac:dyDescent="0.25">
      <c r="A2446" s="5" t="s">
        <v>29</v>
      </c>
      <c r="B2446" s="26">
        <v>43994</v>
      </c>
      <c r="C2446" s="4">
        <v>0</v>
      </c>
      <c r="D2446" s="29">
        <v>284</v>
      </c>
      <c r="F2446" s="79">
        <f>E2446+F2422</f>
        <v>3</v>
      </c>
    </row>
    <row r="2447" spans="1:6" x14ac:dyDescent="0.25">
      <c r="A2447" s="5" t="s">
        <v>45</v>
      </c>
      <c r="B2447" s="26">
        <v>43994</v>
      </c>
      <c r="C2447" s="4">
        <v>0</v>
      </c>
      <c r="D2447" s="29">
        <v>22</v>
      </c>
      <c r="F2447" s="79">
        <f>E2447+F2423</f>
        <v>0</v>
      </c>
    </row>
    <row r="2448" spans="1:6" x14ac:dyDescent="0.25">
      <c r="A2448" s="5" t="s">
        <v>46</v>
      </c>
      <c r="B2448" s="26">
        <v>43994</v>
      </c>
      <c r="C2448" s="4">
        <v>0</v>
      </c>
      <c r="D2448" s="29">
        <v>149</v>
      </c>
      <c r="F2448" s="79">
        <f t="shared" si="144"/>
        <v>0</v>
      </c>
    </row>
    <row r="2449" spans="1:6" x14ac:dyDescent="0.25">
      <c r="A2449" s="5" t="s">
        <v>47</v>
      </c>
      <c r="B2449" s="26">
        <v>43994</v>
      </c>
      <c r="C2449" s="4">
        <v>1</v>
      </c>
      <c r="D2449" s="29">
        <v>50</v>
      </c>
      <c r="F2449" s="79">
        <f>E2449+F2425</f>
        <v>4</v>
      </c>
    </row>
    <row r="2450" spans="1:6" x14ac:dyDescent="0.25">
      <c r="A2450" s="61" t="s">
        <v>22</v>
      </c>
      <c r="B2450" s="26">
        <v>43995</v>
      </c>
      <c r="C2450" s="4">
        <v>849</v>
      </c>
      <c r="D2450" s="29">
        <v>12559</v>
      </c>
      <c r="E2450" s="4">
        <v>19</v>
      </c>
      <c r="F2450" s="79">
        <f>E2450+F2426</f>
        <v>357</v>
      </c>
    </row>
    <row r="2451" spans="1:6" x14ac:dyDescent="0.25">
      <c r="A2451" s="5" t="s">
        <v>35</v>
      </c>
      <c r="B2451" s="26">
        <v>43995</v>
      </c>
      <c r="C2451" s="4">
        <v>0</v>
      </c>
      <c r="D2451" s="29">
        <v>0</v>
      </c>
      <c r="F2451" s="79">
        <f t="shared" ref="F2451:F2457" si="145">E2451+F2427</f>
        <v>0</v>
      </c>
    </row>
    <row r="2452" spans="1:6" x14ac:dyDescent="0.25">
      <c r="A2452" s="5" t="s">
        <v>21</v>
      </c>
      <c r="B2452" s="26">
        <v>43995</v>
      </c>
      <c r="C2452" s="4">
        <v>49</v>
      </c>
      <c r="D2452" s="29">
        <v>1299</v>
      </c>
      <c r="F2452" s="79">
        <f t="shared" si="145"/>
        <v>68</v>
      </c>
    </row>
    <row r="2453" spans="1:6" x14ac:dyDescent="0.25">
      <c r="A2453" s="5" t="s">
        <v>36</v>
      </c>
      <c r="B2453" s="26">
        <v>43995</v>
      </c>
      <c r="C2453" s="4">
        <v>9</v>
      </c>
      <c r="D2453" s="29">
        <v>39</v>
      </c>
      <c r="F2453" s="79">
        <f t="shared" si="145"/>
        <v>2</v>
      </c>
    </row>
    <row r="2454" spans="1:6" x14ac:dyDescent="0.25">
      <c r="A2454" s="5" t="s">
        <v>20</v>
      </c>
      <c r="B2454" s="26">
        <v>43995</v>
      </c>
      <c r="C2454" s="4">
        <v>558</v>
      </c>
      <c r="D2454" s="29">
        <v>14144</v>
      </c>
      <c r="E2454" s="4">
        <v>7</v>
      </c>
      <c r="F2454" s="79">
        <f t="shared" si="145"/>
        <v>291</v>
      </c>
    </row>
    <row r="2455" spans="1:6" x14ac:dyDescent="0.25">
      <c r="A2455" s="5" t="s">
        <v>27</v>
      </c>
      <c r="B2455" s="26">
        <v>43995</v>
      </c>
      <c r="C2455" s="4">
        <v>6</v>
      </c>
      <c r="D2455" s="29">
        <v>492</v>
      </c>
      <c r="F2455" s="79">
        <f t="shared" si="145"/>
        <v>31</v>
      </c>
    </row>
    <row r="2456" spans="1:6" x14ac:dyDescent="0.25">
      <c r="A2456" s="5" t="s">
        <v>37</v>
      </c>
      <c r="B2456" s="26">
        <v>43995</v>
      </c>
      <c r="C2456" s="4">
        <v>1</v>
      </c>
      <c r="D2456" s="29">
        <v>101</v>
      </c>
      <c r="F2456" s="79">
        <f t="shared" si="145"/>
        <v>0</v>
      </c>
    </row>
    <row r="2457" spans="1:6" x14ac:dyDescent="0.25">
      <c r="A2457" s="5" t="s">
        <v>38</v>
      </c>
      <c r="B2457" s="26">
        <v>43995</v>
      </c>
      <c r="C2457" s="4">
        <v>2</v>
      </c>
      <c r="D2457" s="29">
        <v>71</v>
      </c>
      <c r="F2457" s="79">
        <f t="shared" si="145"/>
        <v>0</v>
      </c>
    </row>
    <row r="2458" spans="1:6" x14ac:dyDescent="0.25">
      <c r="A2458" s="5" t="s">
        <v>48</v>
      </c>
      <c r="B2458" s="26">
        <v>43995</v>
      </c>
      <c r="C2458" s="4">
        <v>26</v>
      </c>
      <c r="D2458" s="29">
        <v>27</v>
      </c>
      <c r="F2458" s="79">
        <f t="shared" ref="F2458:F2472" si="146">E2458+F2433</f>
        <v>0</v>
      </c>
    </row>
    <row r="2459" spans="1:6" x14ac:dyDescent="0.25">
      <c r="A2459" s="5" t="s">
        <v>39</v>
      </c>
      <c r="B2459" s="26">
        <v>43995</v>
      </c>
      <c r="C2459" s="4">
        <v>0</v>
      </c>
      <c r="D2459" s="29">
        <v>8</v>
      </c>
      <c r="E2459" s="4">
        <v>1</v>
      </c>
      <c r="F2459" s="79">
        <f t="shared" si="146"/>
        <v>1</v>
      </c>
    </row>
    <row r="2460" spans="1:6" x14ac:dyDescent="0.25">
      <c r="A2460" s="5" t="s">
        <v>40</v>
      </c>
      <c r="B2460" s="26">
        <v>43995</v>
      </c>
      <c r="C2460" s="4">
        <v>0</v>
      </c>
      <c r="D2460" s="29">
        <v>5</v>
      </c>
      <c r="F2460" s="79">
        <f t="shared" si="146"/>
        <v>0</v>
      </c>
    </row>
    <row r="2461" spans="1:6" x14ac:dyDescent="0.25">
      <c r="A2461" s="5" t="s">
        <v>28</v>
      </c>
      <c r="B2461" s="26">
        <v>43995</v>
      </c>
      <c r="C2461" s="4">
        <v>0</v>
      </c>
      <c r="D2461" s="29">
        <v>64</v>
      </c>
      <c r="F2461" s="79">
        <f t="shared" si="146"/>
        <v>0</v>
      </c>
    </row>
    <row r="2462" spans="1:6" x14ac:dyDescent="0.25">
      <c r="A2462" s="5" t="s">
        <v>24</v>
      </c>
      <c r="B2462" s="26">
        <v>43995</v>
      </c>
      <c r="C2462" s="4">
        <v>0</v>
      </c>
      <c r="D2462" s="29">
        <v>106</v>
      </c>
      <c r="F2462" s="79">
        <f t="shared" si="146"/>
        <v>0</v>
      </c>
    </row>
    <row r="2463" spans="1:6" x14ac:dyDescent="0.25">
      <c r="A2463" s="5" t="s">
        <v>30</v>
      </c>
      <c r="B2463" s="26">
        <v>43995</v>
      </c>
      <c r="C2463" s="4">
        <v>0</v>
      </c>
      <c r="D2463" s="29">
        <v>39</v>
      </c>
      <c r="F2463" s="79">
        <f t="shared" si="146"/>
        <v>0</v>
      </c>
    </row>
    <row r="2464" spans="1:6" x14ac:dyDescent="0.25">
      <c r="A2464" s="5" t="s">
        <v>26</v>
      </c>
      <c r="B2464" s="26">
        <v>43995</v>
      </c>
      <c r="C2464" s="4">
        <v>13</v>
      </c>
      <c r="D2464" s="29">
        <v>200</v>
      </c>
      <c r="F2464" s="79">
        <f t="shared" si="146"/>
        <v>0</v>
      </c>
    </row>
    <row r="2465" spans="1:6" x14ac:dyDescent="0.25">
      <c r="A2465" s="5" t="s">
        <v>25</v>
      </c>
      <c r="B2465" s="26">
        <v>43995</v>
      </c>
      <c r="C2465" s="4">
        <v>13</v>
      </c>
      <c r="D2465" s="29">
        <v>546</v>
      </c>
      <c r="E2465" s="4">
        <v>3</v>
      </c>
      <c r="F2465" s="79">
        <f t="shared" si="146"/>
        <v>4</v>
      </c>
    </row>
    <row r="2466" spans="1:6" x14ac:dyDescent="0.25">
      <c r="A2466" s="5" t="s">
        <v>41</v>
      </c>
      <c r="B2466" s="26">
        <v>43995</v>
      </c>
      <c r="C2466" s="4">
        <v>2</v>
      </c>
      <c r="D2466" s="29">
        <v>19</v>
      </c>
      <c r="F2466" s="79">
        <f t="shared" si="146"/>
        <v>0</v>
      </c>
    </row>
    <row r="2467" spans="1:6" x14ac:dyDescent="0.25">
      <c r="A2467" s="5" t="s">
        <v>42</v>
      </c>
      <c r="B2467" s="26">
        <v>43995</v>
      </c>
      <c r="C2467" s="4">
        <v>1</v>
      </c>
      <c r="D2467" s="29">
        <v>7</v>
      </c>
      <c r="F2467" s="79">
        <f>E2467+F2443</f>
        <v>0</v>
      </c>
    </row>
    <row r="2468" spans="1:6" x14ac:dyDescent="0.25">
      <c r="A2468" s="5" t="s">
        <v>43</v>
      </c>
      <c r="B2468" s="26">
        <v>43995</v>
      </c>
      <c r="C2468" s="4">
        <v>0</v>
      </c>
      <c r="D2468" s="29">
        <v>11</v>
      </c>
      <c r="F2468" s="79">
        <f t="shared" si="146"/>
        <v>0</v>
      </c>
    </row>
    <row r="2469" spans="1:6" x14ac:dyDescent="0.25">
      <c r="A2469" s="5" t="s">
        <v>44</v>
      </c>
      <c r="B2469" s="26">
        <v>43995</v>
      </c>
      <c r="C2469" s="4">
        <v>0</v>
      </c>
      <c r="D2469" s="29">
        <v>51</v>
      </c>
      <c r="F2469" s="79">
        <f t="shared" si="146"/>
        <v>0</v>
      </c>
    </row>
    <row r="2470" spans="1:6" x14ac:dyDescent="0.25">
      <c r="A2470" s="5" t="s">
        <v>29</v>
      </c>
      <c r="B2470" s="26">
        <v>43995</v>
      </c>
      <c r="C2470" s="4">
        <v>1</v>
      </c>
      <c r="D2470" s="29">
        <v>285</v>
      </c>
      <c r="F2470" s="79">
        <f>E2470+F2446</f>
        <v>3</v>
      </c>
    </row>
    <row r="2471" spans="1:6" x14ac:dyDescent="0.25">
      <c r="A2471" s="5" t="s">
        <v>45</v>
      </c>
      <c r="B2471" s="26">
        <v>43995</v>
      </c>
      <c r="C2471" s="4">
        <v>0</v>
      </c>
      <c r="D2471" s="29">
        <v>22</v>
      </c>
      <c r="F2471" s="79">
        <f>E2471+F2447</f>
        <v>0</v>
      </c>
    </row>
    <row r="2472" spans="1:6" x14ac:dyDescent="0.25">
      <c r="A2472" s="5" t="s">
        <v>46</v>
      </c>
      <c r="B2472" s="26">
        <v>43995</v>
      </c>
      <c r="C2472" s="4">
        <v>0</v>
      </c>
      <c r="D2472" s="29">
        <v>149</v>
      </c>
      <c r="F2472" s="79">
        <f t="shared" si="146"/>
        <v>0</v>
      </c>
    </row>
    <row r="2473" spans="1:6" x14ac:dyDescent="0.25">
      <c r="A2473" s="5" t="s">
        <v>47</v>
      </c>
      <c r="B2473" s="26">
        <v>43995</v>
      </c>
      <c r="C2473" s="4">
        <v>1</v>
      </c>
      <c r="D2473" s="29">
        <v>51</v>
      </c>
      <c r="F2473" s="79">
        <f>E2473+F2449</f>
        <v>4</v>
      </c>
    </row>
    <row r="2474" spans="1:6" x14ac:dyDescent="0.25">
      <c r="A2474" s="61" t="s">
        <v>22</v>
      </c>
      <c r="B2474" s="26">
        <v>43996</v>
      </c>
      <c r="C2474" s="4">
        <v>635</v>
      </c>
      <c r="D2474" s="29">
        <v>13194</v>
      </c>
      <c r="E2474" s="4">
        <v>9</v>
      </c>
      <c r="F2474" s="79">
        <f>E2474+F2450</f>
        <v>366</v>
      </c>
    </row>
    <row r="2475" spans="1:6" x14ac:dyDescent="0.25">
      <c r="A2475" s="5" t="s">
        <v>35</v>
      </c>
      <c r="B2475" s="26">
        <v>43996</v>
      </c>
      <c r="C2475" s="4">
        <v>0</v>
      </c>
      <c r="D2475" s="29">
        <v>0</v>
      </c>
      <c r="F2475" s="79">
        <f t="shared" ref="F2475:F2481" si="147">E2475+F2451</f>
        <v>0</v>
      </c>
    </row>
    <row r="2476" spans="1:6" x14ac:dyDescent="0.25">
      <c r="A2476" s="5" t="s">
        <v>21</v>
      </c>
      <c r="B2476" s="26">
        <v>43996</v>
      </c>
      <c r="C2476" s="4">
        <v>27</v>
      </c>
      <c r="D2476" s="29">
        <v>1326</v>
      </c>
      <c r="E2476" s="4">
        <v>3</v>
      </c>
      <c r="F2476" s="79">
        <f t="shared" si="147"/>
        <v>71</v>
      </c>
    </row>
    <row r="2477" spans="1:6" x14ac:dyDescent="0.25">
      <c r="A2477" s="5" t="s">
        <v>36</v>
      </c>
      <c r="B2477" s="26">
        <v>43996</v>
      </c>
      <c r="C2477" s="4">
        <v>2</v>
      </c>
      <c r="D2477" s="29">
        <v>41</v>
      </c>
      <c r="F2477" s="79">
        <f t="shared" si="147"/>
        <v>2</v>
      </c>
    </row>
    <row r="2478" spans="1:6" x14ac:dyDescent="0.25">
      <c r="A2478" s="5" t="s">
        <v>20</v>
      </c>
      <c r="B2478" s="26">
        <v>43996</v>
      </c>
      <c r="C2478" s="4">
        <v>558</v>
      </c>
      <c r="D2478" s="29">
        <v>14702</v>
      </c>
      <c r="E2478" s="4">
        <v>5</v>
      </c>
      <c r="F2478" s="79">
        <f t="shared" si="147"/>
        <v>296</v>
      </c>
    </row>
    <row r="2479" spans="1:6" x14ac:dyDescent="0.25">
      <c r="A2479" s="5" t="s">
        <v>27</v>
      </c>
      <c r="B2479" s="26">
        <v>43996</v>
      </c>
      <c r="C2479" s="4">
        <v>6</v>
      </c>
      <c r="D2479" s="29">
        <v>498</v>
      </c>
      <c r="E2479" s="4">
        <v>1</v>
      </c>
      <c r="F2479" s="79">
        <f t="shared" si="147"/>
        <v>32</v>
      </c>
    </row>
    <row r="2480" spans="1:6" x14ac:dyDescent="0.25">
      <c r="A2480" s="5" t="s">
        <v>37</v>
      </c>
      <c r="B2480" s="26">
        <v>43996</v>
      </c>
      <c r="C2480" s="4">
        <v>2</v>
      </c>
      <c r="D2480" s="29">
        <v>103</v>
      </c>
      <c r="F2480" s="79">
        <f t="shared" si="147"/>
        <v>0</v>
      </c>
    </row>
    <row r="2481" spans="1:6" x14ac:dyDescent="0.25">
      <c r="A2481" s="5" t="s">
        <v>38</v>
      </c>
      <c r="B2481" s="26">
        <v>43996</v>
      </c>
      <c r="C2481" s="4">
        <v>15</v>
      </c>
      <c r="D2481" s="29">
        <v>86</v>
      </c>
      <c r="F2481" s="79">
        <f t="shared" si="147"/>
        <v>0</v>
      </c>
    </row>
    <row r="2482" spans="1:6" x14ac:dyDescent="0.25">
      <c r="A2482" s="5" t="s">
        <v>48</v>
      </c>
      <c r="B2482" s="26">
        <v>43996</v>
      </c>
      <c r="C2482" s="4">
        <v>6</v>
      </c>
      <c r="D2482" s="29">
        <v>33</v>
      </c>
      <c r="F2482" s="79">
        <f t="shared" ref="F2482:F2496" si="148">E2482+F2457</f>
        <v>0</v>
      </c>
    </row>
    <row r="2483" spans="1:6" x14ac:dyDescent="0.25">
      <c r="A2483" s="5" t="s">
        <v>39</v>
      </c>
      <c r="B2483" s="26">
        <v>43996</v>
      </c>
      <c r="C2483" s="4">
        <v>0</v>
      </c>
      <c r="D2483" s="29">
        <v>8</v>
      </c>
      <c r="F2483" s="79">
        <f t="shared" si="148"/>
        <v>0</v>
      </c>
    </row>
    <row r="2484" spans="1:6" x14ac:dyDescent="0.25">
      <c r="A2484" s="5" t="s">
        <v>40</v>
      </c>
      <c r="B2484" s="26">
        <v>43996</v>
      </c>
      <c r="C2484" s="4">
        <v>1</v>
      </c>
      <c r="D2484" s="29">
        <v>6</v>
      </c>
      <c r="F2484" s="79">
        <f t="shared" si="148"/>
        <v>1</v>
      </c>
    </row>
    <row r="2485" spans="1:6" x14ac:dyDescent="0.25">
      <c r="A2485" s="5" t="s">
        <v>28</v>
      </c>
      <c r="B2485" s="26">
        <v>43996</v>
      </c>
      <c r="C2485" s="4">
        <v>0</v>
      </c>
      <c r="D2485" s="29">
        <v>64</v>
      </c>
      <c r="F2485" s="79">
        <f t="shared" si="148"/>
        <v>0</v>
      </c>
    </row>
    <row r="2486" spans="1:6" x14ac:dyDescent="0.25">
      <c r="A2486" s="5" t="s">
        <v>24</v>
      </c>
      <c r="B2486" s="26">
        <v>43996</v>
      </c>
      <c r="C2486" s="4">
        <v>7</v>
      </c>
      <c r="D2486" s="29">
        <v>113</v>
      </c>
      <c r="F2486" s="79">
        <f t="shared" si="148"/>
        <v>0</v>
      </c>
    </row>
    <row r="2487" spans="1:6" x14ac:dyDescent="0.25">
      <c r="A2487" s="5" t="s">
        <v>30</v>
      </c>
      <c r="B2487" s="26">
        <v>43996</v>
      </c>
      <c r="C2487" s="4">
        <v>0</v>
      </c>
      <c r="D2487" s="29">
        <v>39</v>
      </c>
      <c r="F2487" s="79">
        <f t="shared" si="148"/>
        <v>0</v>
      </c>
    </row>
    <row r="2488" spans="1:6" x14ac:dyDescent="0.25">
      <c r="A2488" s="5" t="s">
        <v>26</v>
      </c>
      <c r="B2488" s="26">
        <v>43996</v>
      </c>
      <c r="C2488" s="4">
        <v>9</v>
      </c>
      <c r="D2488" s="29">
        <v>209</v>
      </c>
      <c r="F2488" s="79">
        <f t="shared" si="148"/>
        <v>0</v>
      </c>
    </row>
    <row r="2489" spans="1:6" x14ac:dyDescent="0.25">
      <c r="A2489" s="5" t="s">
        <v>25</v>
      </c>
      <c r="B2489" s="26">
        <v>43996</v>
      </c>
      <c r="C2489" s="4">
        <v>6</v>
      </c>
      <c r="D2489" s="29">
        <v>552</v>
      </c>
      <c r="F2489" s="79">
        <f t="shared" si="148"/>
        <v>0</v>
      </c>
    </row>
    <row r="2490" spans="1:6" x14ac:dyDescent="0.25">
      <c r="A2490" s="5" t="s">
        <v>41</v>
      </c>
      <c r="B2490" s="26">
        <v>43996</v>
      </c>
      <c r="C2490" s="4">
        <v>2</v>
      </c>
      <c r="D2490" s="29">
        <v>21</v>
      </c>
      <c r="F2490" s="79">
        <f t="shared" si="148"/>
        <v>4</v>
      </c>
    </row>
    <row r="2491" spans="1:6" x14ac:dyDescent="0.25">
      <c r="A2491" s="5" t="s">
        <v>42</v>
      </c>
      <c r="B2491" s="26">
        <v>43996</v>
      </c>
      <c r="C2491" s="4">
        <v>0</v>
      </c>
      <c r="D2491" s="29">
        <v>7</v>
      </c>
      <c r="F2491" s="79">
        <f>E2491+F2467</f>
        <v>0</v>
      </c>
    </row>
    <row r="2492" spans="1:6" x14ac:dyDescent="0.25">
      <c r="A2492" s="5" t="s">
        <v>43</v>
      </c>
      <c r="B2492" s="26">
        <v>43996</v>
      </c>
      <c r="C2492" s="4">
        <v>0</v>
      </c>
      <c r="D2492" s="29">
        <v>11</v>
      </c>
      <c r="F2492" s="79">
        <f t="shared" si="148"/>
        <v>0</v>
      </c>
    </row>
    <row r="2493" spans="1:6" x14ac:dyDescent="0.25">
      <c r="A2493" s="5" t="s">
        <v>44</v>
      </c>
      <c r="B2493" s="26">
        <v>43996</v>
      </c>
      <c r="C2493" s="4">
        <v>0</v>
      </c>
      <c r="D2493" s="29">
        <v>51</v>
      </c>
      <c r="F2493" s="79">
        <f t="shared" si="148"/>
        <v>0</v>
      </c>
    </row>
    <row r="2494" spans="1:6" x14ac:dyDescent="0.25">
      <c r="A2494" s="5" t="s">
        <v>29</v>
      </c>
      <c r="B2494" s="26">
        <v>43996</v>
      </c>
      <c r="C2494" s="4">
        <v>0</v>
      </c>
      <c r="D2494" s="29">
        <v>285</v>
      </c>
      <c r="F2494" s="79">
        <f>E2494+F2470</f>
        <v>3</v>
      </c>
    </row>
    <row r="2495" spans="1:6" x14ac:dyDescent="0.25">
      <c r="A2495" s="5" t="s">
        <v>45</v>
      </c>
      <c r="B2495" s="26">
        <v>43996</v>
      </c>
      <c r="C2495" s="4">
        <v>0</v>
      </c>
      <c r="D2495" s="29">
        <v>22</v>
      </c>
      <c r="F2495" s="79">
        <f>E2495+F2471</f>
        <v>0</v>
      </c>
    </row>
    <row r="2496" spans="1:6" x14ac:dyDescent="0.25">
      <c r="A2496" s="5" t="s">
        <v>46</v>
      </c>
      <c r="B2496" s="26">
        <v>43996</v>
      </c>
      <c r="C2496" s="4">
        <v>0</v>
      </c>
      <c r="D2496" s="29">
        <v>149</v>
      </c>
      <c r="F2496" s="79">
        <f t="shared" si="148"/>
        <v>0</v>
      </c>
    </row>
    <row r="2497" spans="1:6" x14ac:dyDescent="0.25">
      <c r="A2497" s="5" t="s">
        <v>47</v>
      </c>
      <c r="B2497" s="26">
        <v>43996</v>
      </c>
      <c r="C2497" s="4">
        <v>6</v>
      </c>
      <c r="D2497" s="29">
        <v>57</v>
      </c>
      <c r="F2497" s="79">
        <f>E2497+F2473</f>
        <v>4</v>
      </c>
    </row>
    <row r="2498" spans="1:6" x14ac:dyDescent="0.25">
      <c r="A2498" s="61" t="s">
        <v>22</v>
      </c>
      <c r="B2498" s="26">
        <v>43997</v>
      </c>
      <c r="C2498" s="4">
        <v>552</v>
      </c>
      <c r="D2498" s="29">
        <v>13746</v>
      </c>
      <c r="E2498" s="4">
        <v>12</v>
      </c>
      <c r="F2498" s="79">
        <f>E2498+F2474</f>
        <v>378</v>
      </c>
    </row>
    <row r="2499" spans="1:6" x14ac:dyDescent="0.25">
      <c r="A2499" s="5" t="s">
        <v>35</v>
      </c>
      <c r="B2499" s="26">
        <v>43997</v>
      </c>
      <c r="C2499" s="4">
        <v>0</v>
      </c>
      <c r="D2499" s="29">
        <v>0</v>
      </c>
      <c r="F2499" s="79">
        <f t="shared" ref="F2499:F2505" si="149">E2499+F2475</f>
        <v>0</v>
      </c>
    </row>
    <row r="2500" spans="1:6" x14ac:dyDescent="0.25">
      <c r="A2500" s="5" t="s">
        <v>21</v>
      </c>
      <c r="B2500" s="26">
        <v>43997</v>
      </c>
      <c r="C2500" s="4">
        <v>38</v>
      </c>
      <c r="D2500" s="29">
        <v>1364</v>
      </c>
      <c r="F2500" s="79">
        <f t="shared" si="149"/>
        <v>71</v>
      </c>
    </row>
    <row r="2501" spans="1:6" x14ac:dyDescent="0.25">
      <c r="A2501" s="5" t="s">
        <v>36</v>
      </c>
      <c r="B2501" s="26">
        <v>43997</v>
      </c>
      <c r="C2501" s="4">
        <v>22</v>
      </c>
      <c r="D2501" s="29">
        <v>63</v>
      </c>
      <c r="F2501" s="79">
        <f t="shared" si="149"/>
        <v>2</v>
      </c>
    </row>
    <row r="2502" spans="1:6" x14ac:dyDescent="0.25">
      <c r="A2502" s="5" t="s">
        <v>20</v>
      </c>
      <c r="B2502" s="26">
        <v>43997</v>
      </c>
      <c r="C2502" s="4">
        <v>575</v>
      </c>
      <c r="D2502" s="29">
        <v>15277</v>
      </c>
      <c r="E2502" s="4">
        <v>7</v>
      </c>
      <c r="F2502" s="79">
        <f t="shared" si="149"/>
        <v>303</v>
      </c>
    </row>
    <row r="2503" spans="1:6" x14ac:dyDescent="0.25">
      <c r="A2503" s="5" t="s">
        <v>27</v>
      </c>
      <c r="B2503" s="26">
        <v>43997</v>
      </c>
      <c r="C2503" s="4">
        <v>2</v>
      </c>
      <c r="D2503" s="29">
        <v>500</v>
      </c>
      <c r="E2503" s="4">
        <v>1</v>
      </c>
      <c r="F2503" s="79">
        <f t="shared" si="149"/>
        <v>33</v>
      </c>
    </row>
    <row r="2504" spans="1:6" x14ac:dyDescent="0.25">
      <c r="A2504" s="5" t="s">
        <v>37</v>
      </c>
      <c r="B2504" s="26">
        <v>43997</v>
      </c>
      <c r="C2504" s="4">
        <v>1</v>
      </c>
      <c r="D2504" s="29">
        <v>104</v>
      </c>
      <c r="F2504" s="79">
        <f t="shared" si="149"/>
        <v>0</v>
      </c>
    </row>
    <row r="2505" spans="1:6" x14ac:dyDescent="0.25">
      <c r="A2505" s="5" t="s">
        <v>38</v>
      </c>
      <c r="B2505" s="26">
        <v>43997</v>
      </c>
      <c r="C2505" s="4">
        <v>2</v>
      </c>
      <c r="D2505" s="29">
        <v>88</v>
      </c>
      <c r="F2505" s="79">
        <f t="shared" si="149"/>
        <v>0</v>
      </c>
    </row>
    <row r="2506" spans="1:6" x14ac:dyDescent="0.25">
      <c r="A2506" s="5" t="s">
        <v>48</v>
      </c>
      <c r="B2506" s="26">
        <v>43997</v>
      </c>
      <c r="C2506" s="4">
        <v>0</v>
      </c>
      <c r="D2506" s="29">
        <v>33</v>
      </c>
      <c r="F2506" s="79">
        <f t="shared" ref="F2506:F2520" si="150">E2506+F2481</f>
        <v>0</v>
      </c>
    </row>
    <row r="2507" spans="1:6" x14ac:dyDescent="0.25">
      <c r="A2507" s="5" t="s">
        <v>39</v>
      </c>
      <c r="B2507" s="26">
        <v>43997</v>
      </c>
      <c r="C2507" s="4">
        <v>0</v>
      </c>
      <c r="D2507" s="29">
        <v>8</v>
      </c>
      <c r="F2507" s="79">
        <f t="shared" si="150"/>
        <v>0</v>
      </c>
    </row>
    <row r="2508" spans="1:6" x14ac:dyDescent="0.25">
      <c r="A2508" s="5" t="s">
        <v>40</v>
      </c>
      <c r="B2508" s="26">
        <v>43997</v>
      </c>
      <c r="C2508" s="4">
        <v>0</v>
      </c>
      <c r="D2508" s="29">
        <v>6</v>
      </c>
      <c r="F2508" s="79">
        <f t="shared" si="150"/>
        <v>0</v>
      </c>
    </row>
    <row r="2509" spans="1:6" x14ac:dyDescent="0.25">
      <c r="A2509" s="5" t="s">
        <v>28</v>
      </c>
      <c r="B2509" s="26">
        <v>43997</v>
      </c>
      <c r="C2509" s="4">
        <v>0</v>
      </c>
      <c r="D2509" s="29">
        <v>64</v>
      </c>
      <c r="F2509" s="79">
        <f t="shared" si="150"/>
        <v>1</v>
      </c>
    </row>
    <row r="2510" spans="1:6" x14ac:dyDescent="0.25">
      <c r="A2510" s="5" t="s">
        <v>24</v>
      </c>
      <c r="B2510" s="26">
        <v>43997</v>
      </c>
      <c r="C2510" s="4">
        <v>0</v>
      </c>
      <c r="D2510" s="29">
        <v>113</v>
      </c>
      <c r="F2510" s="79">
        <f t="shared" si="150"/>
        <v>0</v>
      </c>
    </row>
    <row r="2511" spans="1:6" x14ac:dyDescent="0.25">
      <c r="A2511" s="5" t="s">
        <v>30</v>
      </c>
      <c r="B2511" s="26">
        <v>43997</v>
      </c>
      <c r="C2511" s="4">
        <v>1</v>
      </c>
      <c r="D2511" s="29">
        <v>40</v>
      </c>
      <c r="F2511" s="79">
        <f t="shared" si="150"/>
        <v>0</v>
      </c>
    </row>
    <row r="2512" spans="1:6" x14ac:dyDescent="0.25">
      <c r="A2512" s="5" t="s">
        <v>26</v>
      </c>
      <c r="B2512" s="26">
        <v>43997</v>
      </c>
      <c r="C2512" s="4">
        <v>3</v>
      </c>
      <c r="D2512" s="29">
        <v>212</v>
      </c>
      <c r="F2512" s="79">
        <f t="shared" si="150"/>
        <v>0</v>
      </c>
    </row>
    <row r="2513" spans="1:6" x14ac:dyDescent="0.25">
      <c r="A2513" s="5" t="s">
        <v>25</v>
      </c>
      <c r="B2513" s="26">
        <v>43997</v>
      </c>
      <c r="C2513" s="4">
        <v>12</v>
      </c>
      <c r="D2513" s="29">
        <v>564</v>
      </c>
      <c r="E2513" s="4">
        <v>1</v>
      </c>
      <c r="F2513" s="79">
        <f t="shared" si="150"/>
        <v>1</v>
      </c>
    </row>
    <row r="2514" spans="1:6" x14ac:dyDescent="0.25">
      <c r="A2514" s="5" t="s">
        <v>41</v>
      </c>
      <c r="B2514" s="26">
        <v>43997</v>
      </c>
      <c r="C2514" s="4">
        <v>0</v>
      </c>
      <c r="D2514" s="29">
        <v>21</v>
      </c>
      <c r="F2514" s="79">
        <f t="shared" si="150"/>
        <v>0</v>
      </c>
    </row>
    <row r="2515" spans="1:6" x14ac:dyDescent="0.25">
      <c r="A2515" s="5" t="s">
        <v>42</v>
      </c>
      <c r="B2515" s="26">
        <v>43997</v>
      </c>
      <c r="C2515" s="4">
        <v>0</v>
      </c>
      <c r="D2515" s="29">
        <v>7</v>
      </c>
      <c r="F2515" s="79">
        <f>E2515+F2491</f>
        <v>0</v>
      </c>
    </row>
    <row r="2516" spans="1:6" x14ac:dyDescent="0.25">
      <c r="A2516" s="5" t="s">
        <v>43</v>
      </c>
      <c r="B2516" s="26">
        <v>43997</v>
      </c>
      <c r="C2516" s="4">
        <v>0</v>
      </c>
      <c r="D2516" s="29">
        <v>11</v>
      </c>
      <c r="F2516" s="79">
        <f t="shared" si="150"/>
        <v>0</v>
      </c>
    </row>
    <row r="2517" spans="1:6" x14ac:dyDescent="0.25">
      <c r="A2517" s="5" t="s">
        <v>44</v>
      </c>
      <c r="B2517" s="26">
        <v>43997</v>
      </c>
      <c r="C2517" s="4">
        <v>0</v>
      </c>
      <c r="D2517" s="29">
        <v>51</v>
      </c>
      <c r="F2517" s="79">
        <f t="shared" si="150"/>
        <v>0</v>
      </c>
    </row>
    <row r="2518" spans="1:6" x14ac:dyDescent="0.25">
      <c r="A2518" s="5" t="s">
        <v>29</v>
      </c>
      <c r="B2518" s="26">
        <v>43997</v>
      </c>
      <c r="C2518" s="4">
        <v>0</v>
      </c>
      <c r="D2518" s="29">
        <v>285</v>
      </c>
      <c r="F2518" s="79">
        <f>E2518+F2494</f>
        <v>3</v>
      </c>
    </row>
    <row r="2519" spans="1:6" x14ac:dyDescent="0.25">
      <c r="A2519" s="5" t="s">
        <v>45</v>
      </c>
      <c r="B2519" s="26">
        <v>43997</v>
      </c>
      <c r="C2519" s="4">
        <v>0</v>
      </c>
      <c r="D2519" s="29">
        <v>22</v>
      </c>
      <c r="F2519" s="79">
        <f>E2519+F2495</f>
        <v>0</v>
      </c>
    </row>
    <row r="2520" spans="1:6" x14ac:dyDescent="0.25">
      <c r="A2520" s="5" t="s">
        <v>46</v>
      </c>
      <c r="B2520" s="26">
        <v>43997</v>
      </c>
      <c r="C2520" s="4">
        <v>0</v>
      </c>
      <c r="D2520" s="29">
        <v>149</v>
      </c>
      <c r="F2520" s="79">
        <f t="shared" si="150"/>
        <v>0</v>
      </c>
    </row>
    <row r="2521" spans="1:6" x14ac:dyDescent="0.25">
      <c r="A2521" s="5" t="s">
        <v>47</v>
      </c>
      <c r="B2521" s="26">
        <v>43997</v>
      </c>
      <c r="C2521" s="4">
        <v>0</v>
      </c>
      <c r="D2521" s="29">
        <v>57</v>
      </c>
      <c r="F2521" s="79">
        <f>E2521+F2497</f>
        <v>4</v>
      </c>
    </row>
    <row r="2522" spans="1:6" x14ac:dyDescent="0.25">
      <c r="A2522" s="61" t="s">
        <v>22</v>
      </c>
      <c r="B2522" s="26">
        <v>43998</v>
      </c>
      <c r="C2522" s="4">
        <v>798</v>
      </c>
      <c r="D2522" s="29">
        <v>14544</v>
      </c>
      <c r="E2522" s="4">
        <v>7</v>
      </c>
      <c r="F2522" s="79">
        <f>E2522+F2498</f>
        <v>385</v>
      </c>
    </row>
    <row r="2523" spans="1:6" x14ac:dyDescent="0.25">
      <c r="A2523" s="5" t="s">
        <v>35</v>
      </c>
      <c r="B2523" s="26">
        <v>43998</v>
      </c>
      <c r="C2523" s="4">
        <v>0</v>
      </c>
      <c r="D2523" s="29">
        <v>0</v>
      </c>
      <c r="F2523" s="79">
        <f t="shared" ref="F2523:F2529" si="151">E2523+F2499</f>
        <v>0</v>
      </c>
    </row>
    <row r="2524" spans="1:6" x14ac:dyDescent="0.25">
      <c r="A2524" s="5" t="s">
        <v>21</v>
      </c>
      <c r="B2524" s="26">
        <v>43998</v>
      </c>
      <c r="C2524" s="4">
        <v>23</v>
      </c>
      <c r="D2524" s="29">
        <v>1387</v>
      </c>
      <c r="E2524" s="4">
        <v>5</v>
      </c>
      <c r="F2524" s="79">
        <f t="shared" si="151"/>
        <v>76</v>
      </c>
    </row>
    <row r="2525" spans="1:6" x14ac:dyDescent="0.25">
      <c r="A2525" s="5" t="s">
        <v>36</v>
      </c>
      <c r="B2525" s="26">
        <v>43998</v>
      </c>
      <c r="C2525" s="4">
        <v>1</v>
      </c>
      <c r="D2525" s="29">
        <v>64</v>
      </c>
      <c r="F2525" s="79">
        <f t="shared" si="151"/>
        <v>2</v>
      </c>
    </row>
    <row r="2526" spans="1:6" x14ac:dyDescent="0.25">
      <c r="A2526" s="5" t="s">
        <v>20</v>
      </c>
      <c r="B2526" s="26">
        <v>43998</v>
      </c>
      <c r="C2526" s="4">
        <v>488</v>
      </c>
      <c r="D2526" s="29">
        <v>15765</v>
      </c>
      <c r="E2526" s="4">
        <v>10</v>
      </c>
      <c r="F2526" s="79">
        <f>E2526+F2502</f>
        <v>313</v>
      </c>
    </row>
    <row r="2527" spans="1:6" x14ac:dyDescent="0.25">
      <c r="A2527" s="5" t="s">
        <v>27</v>
      </c>
      <c r="B2527" s="26">
        <v>43998</v>
      </c>
      <c r="C2527" s="4">
        <v>1</v>
      </c>
      <c r="D2527" s="29">
        <v>501</v>
      </c>
      <c r="F2527" s="79">
        <f t="shared" si="151"/>
        <v>33</v>
      </c>
    </row>
    <row r="2528" spans="1:6" x14ac:dyDescent="0.25">
      <c r="A2528" s="5" t="s">
        <v>37</v>
      </c>
      <c r="B2528" s="26">
        <v>43998</v>
      </c>
      <c r="C2528" s="4">
        <v>1</v>
      </c>
      <c r="D2528" s="29">
        <v>105</v>
      </c>
      <c r="F2528" s="79">
        <f t="shared" si="151"/>
        <v>0</v>
      </c>
    </row>
    <row r="2529" spans="1:6" x14ac:dyDescent="0.25">
      <c r="A2529" s="5" t="s">
        <v>38</v>
      </c>
      <c r="B2529" s="26">
        <v>43998</v>
      </c>
      <c r="C2529" s="4">
        <v>12</v>
      </c>
      <c r="D2529" s="29">
        <v>100</v>
      </c>
      <c r="F2529" s="79">
        <f t="shared" si="151"/>
        <v>0</v>
      </c>
    </row>
    <row r="2530" spans="1:6" x14ac:dyDescent="0.25">
      <c r="A2530" s="5" t="s">
        <v>48</v>
      </c>
      <c r="B2530" s="26">
        <v>43998</v>
      </c>
      <c r="C2530" s="4">
        <v>0</v>
      </c>
      <c r="D2530" s="29">
        <v>33</v>
      </c>
      <c r="F2530" s="79">
        <f t="shared" ref="F2530:F2544" si="152">E2530+F2505</f>
        <v>0</v>
      </c>
    </row>
    <row r="2531" spans="1:6" x14ac:dyDescent="0.25">
      <c r="A2531" s="5" t="s">
        <v>39</v>
      </c>
      <c r="B2531" s="26">
        <v>43998</v>
      </c>
      <c r="C2531" s="4">
        <v>0</v>
      </c>
      <c r="D2531" s="29">
        <v>8</v>
      </c>
      <c r="F2531" s="79">
        <f t="shared" si="152"/>
        <v>0</v>
      </c>
    </row>
    <row r="2532" spans="1:6" x14ac:dyDescent="0.25">
      <c r="A2532" s="5" t="s">
        <v>40</v>
      </c>
      <c r="B2532" s="26">
        <v>43998</v>
      </c>
      <c r="C2532" s="4">
        <v>0</v>
      </c>
      <c r="D2532" s="29">
        <v>6</v>
      </c>
      <c r="F2532" s="79">
        <f t="shared" si="152"/>
        <v>0</v>
      </c>
    </row>
    <row r="2533" spans="1:6" x14ac:dyDescent="0.25">
      <c r="A2533" s="5" t="s">
        <v>28</v>
      </c>
      <c r="B2533" s="26">
        <v>43998</v>
      </c>
      <c r="C2533" s="4">
        <v>0</v>
      </c>
      <c r="D2533" s="29">
        <v>64</v>
      </c>
      <c r="F2533" s="79">
        <f t="shared" si="152"/>
        <v>0</v>
      </c>
    </row>
    <row r="2534" spans="1:6" x14ac:dyDescent="0.25">
      <c r="A2534" s="5" t="s">
        <v>24</v>
      </c>
      <c r="B2534" s="26">
        <v>43998</v>
      </c>
      <c r="C2534" s="4">
        <v>3</v>
      </c>
      <c r="D2534" s="29">
        <v>116</v>
      </c>
      <c r="F2534" s="79">
        <f t="shared" si="152"/>
        <v>1</v>
      </c>
    </row>
    <row r="2535" spans="1:6" x14ac:dyDescent="0.25">
      <c r="A2535" s="5" t="s">
        <v>30</v>
      </c>
      <c r="B2535" s="26">
        <v>43998</v>
      </c>
      <c r="C2535" s="4">
        <v>0</v>
      </c>
      <c r="D2535" s="29">
        <v>40</v>
      </c>
      <c r="F2535" s="79">
        <f t="shared" si="152"/>
        <v>0</v>
      </c>
    </row>
    <row r="2536" spans="1:6" x14ac:dyDescent="0.25">
      <c r="A2536" s="5" t="s">
        <v>26</v>
      </c>
      <c r="B2536" s="26">
        <v>43998</v>
      </c>
      <c r="C2536" s="4">
        <v>28</v>
      </c>
      <c r="D2536" s="29">
        <v>240</v>
      </c>
      <c r="E2536" s="4">
        <v>1</v>
      </c>
      <c r="F2536" s="79">
        <f t="shared" si="152"/>
        <v>1</v>
      </c>
    </row>
    <row r="2537" spans="1:6" x14ac:dyDescent="0.25">
      <c r="A2537" s="5" t="s">
        <v>25</v>
      </c>
      <c r="B2537" s="26">
        <v>43998</v>
      </c>
      <c r="C2537" s="4">
        <v>17</v>
      </c>
      <c r="D2537" s="29">
        <v>581</v>
      </c>
      <c r="F2537" s="79">
        <f t="shared" si="152"/>
        <v>0</v>
      </c>
    </row>
    <row r="2538" spans="1:6" x14ac:dyDescent="0.25">
      <c r="A2538" s="5" t="s">
        <v>41</v>
      </c>
      <c r="B2538" s="26">
        <v>43998</v>
      </c>
      <c r="C2538" s="4">
        <v>-1</v>
      </c>
      <c r="D2538" s="29">
        <v>20</v>
      </c>
      <c r="F2538" s="79">
        <f t="shared" si="152"/>
        <v>1</v>
      </c>
    </row>
    <row r="2539" spans="1:6" x14ac:dyDescent="0.25">
      <c r="A2539" s="5" t="s">
        <v>42</v>
      </c>
      <c r="B2539" s="26">
        <v>43998</v>
      </c>
      <c r="C2539" s="4">
        <v>0</v>
      </c>
      <c r="D2539" s="29">
        <v>7</v>
      </c>
      <c r="F2539" s="79">
        <f>E2539+F2515</f>
        <v>0</v>
      </c>
    </row>
    <row r="2540" spans="1:6" x14ac:dyDescent="0.25">
      <c r="A2540" s="5" t="s">
        <v>43</v>
      </c>
      <c r="B2540" s="26">
        <v>43998</v>
      </c>
      <c r="C2540" s="4">
        <v>0</v>
      </c>
      <c r="D2540" s="29">
        <v>11</v>
      </c>
      <c r="F2540" s="79">
        <f t="shared" si="152"/>
        <v>0</v>
      </c>
    </row>
    <row r="2541" spans="1:6" x14ac:dyDescent="0.25">
      <c r="A2541" s="5" t="s">
        <v>44</v>
      </c>
      <c r="B2541" s="26">
        <v>43998</v>
      </c>
      <c r="C2541" s="4">
        <v>0</v>
      </c>
      <c r="D2541" s="29">
        <v>51</v>
      </c>
      <c r="F2541" s="79">
        <f t="shared" si="152"/>
        <v>0</v>
      </c>
    </row>
    <row r="2542" spans="1:6" x14ac:dyDescent="0.25">
      <c r="A2542" s="5" t="s">
        <v>29</v>
      </c>
      <c r="B2542" s="26">
        <v>43998</v>
      </c>
      <c r="C2542" s="4">
        <v>3</v>
      </c>
      <c r="D2542" s="29">
        <v>288</v>
      </c>
      <c r="E2542" s="4">
        <v>1</v>
      </c>
      <c r="F2542" s="79">
        <f>E2542+F2518</f>
        <v>4</v>
      </c>
    </row>
    <row r="2543" spans="1:6" x14ac:dyDescent="0.25">
      <c r="A2543" s="5" t="s">
        <v>45</v>
      </c>
      <c r="B2543" s="26">
        <v>43998</v>
      </c>
      <c r="C2543" s="4">
        <v>0</v>
      </c>
      <c r="D2543" s="29">
        <v>22</v>
      </c>
      <c r="F2543" s="79">
        <f>E2543+F2519</f>
        <v>0</v>
      </c>
    </row>
    <row r="2544" spans="1:6" x14ac:dyDescent="0.25">
      <c r="A2544" s="5" t="s">
        <v>46</v>
      </c>
      <c r="B2544" s="26">
        <v>43998</v>
      </c>
      <c r="C2544" s="4">
        <v>0</v>
      </c>
      <c r="D2544" s="29">
        <v>149</v>
      </c>
      <c r="F2544" s="79">
        <f t="shared" si="152"/>
        <v>0</v>
      </c>
    </row>
    <row r="2545" spans="1:6" x14ac:dyDescent="0.25">
      <c r="A2545" s="5" t="s">
        <v>47</v>
      </c>
      <c r="B2545" s="26">
        <v>43998</v>
      </c>
      <c r="C2545" s="4">
        <v>0</v>
      </c>
      <c r="D2545" s="29">
        <v>57</v>
      </c>
      <c r="F2545" s="79">
        <f>E2545+F2521</f>
        <v>4</v>
      </c>
    </row>
    <row r="2546" spans="1:6" x14ac:dyDescent="0.25">
      <c r="A2546" s="61" t="s">
        <v>22</v>
      </c>
      <c r="B2546" s="26">
        <v>43999</v>
      </c>
      <c r="C2546" s="4">
        <v>799</v>
      </c>
      <c r="D2546" s="29">
        <v>15343</v>
      </c>
      <c r="E2546" s="4">
        <v>12</v>
      </c>
      <c r="F2546" s="79">
        <f>E2546+F2522</f>
        <v>397</v>
      </c>
    </row>
    <row r="2547" spans="1:6" x14ac:dyDescent="0.25">
      <c r="A2547" s="5" t="s">
        <v>35</v>
      </c>
      <c r="B2547" s="26">
        <v>43999</v>
      </c>
      <c r="C2547" s="4">
        <v>0</v>
      </c>
      <c r="D2547" s="29">
        <v>0</v>
      </c>
      <c r="F2547" s="79">
        <f t="shared" ref="F2547:F2553" si="153">E2547+F2523</f>
        <v>0</v>
      </c>
    </row>
    <row r="2548" spans="1:6" x14ac:dyDescent="0.25">
      <c r="A2548" s="5" t="s">
        <v>21</v>
      </c>
      <c r="B2548" s="26">
        <v>43999</v>
      </c>
      <c r="C2548" s="4">
        <v>20</v>
      </c>
      <c r="D2548" s="29">
        <v>1407</v>
      </c>
      <c r="F2548" s="79">
        <f t="shared" si="153"/>
        <v>76</v>
      </c>
    </row>
    <row r="2549" spans="1:6" x14ac:dyDescent="0.25">
      <c r="A2549" s="5" t="s">
        <v>36</v>
      </c>
      <c r="B2549" s="26">
        <v>43999</v>
      </c>
      <c r="C2549" s="4">
        <v>8</v>
      </c>
      <c r="D2549" s="29">
        <v>72</v>
      </c>
      <c r="F2549" s="79">
        <f t="shared" si="153"/>
        <v>2</v>
      </c>
    </row>
    <row r="2550" spans="1:6" x14ac:dyDescent="0.25">
      <c r="A2550" s="5" t="s">
        <v>20</v>
      </c>
      <c r="B2550" s="26">
        <v>43999</v>
      </c>
      <c r="C2550" s="4">
        <v>522</v>
      </c>
      <c r="D2550" s="29">
        <v>16287</v>
      </c>
      <c r="E2550" s="4">
        <v>23</v>
      </c>
      <c r="F2550" s="79">
        <f t="shared" si="153"/>
        <v>336</v>
      </c>
    </row>
    <row r="2551" spans="1:6" x14ac:dyDescent="0.25">
      <c r="A2551" s="5" t="s">
        <v>27</v>
      </c>
      <c r="B2551" s="26">
        <v>43999</v>
      </c>
      <c r="C2551" s="4">
        <v>6</v>
      </c>
      <c r="D2551" s="29">
        <v>507</v>
      </c>
      <c r="F2551" s="79">
        <f t="shared" si="153"/>
        <v>33</v>
      </c>
    </row>
    <row r="2552" spans="1:6" x14ac:dyDescent="0.25">
      <c r="A2552" s="5" t="s">
        <v>37</v>
      </c>
      <c r="B2552" s="26">
        <v>43999</v>
      </c>
      <c r="C2552" s="4">
        <v>2</v>
      </c>
      <c r="D2552" s="29">
        <v>107</v>
      </c>
      <c r="F2552" s="79">
        <f t="shared" si="153"/>
        <v>0</v>
      </c>
    </row>
    <row r="2553" spans="1:6" x14ac:dyDescent="0.25">
      <c r="A2553" s="5" t="s">
        <v>38</v>
      </c>
      <c r="B2553" s="26">
        <v>43999</v>
      </c>
      <c r="C2553" s="4">
        <v>5</v>
      </c>
      <c r="D2553" s="29">
        <v>105</v>
      </c>
      <c r="F2553" s="79">
        <f t="shared" si="153"/>
        <v>0</v>
      </c>
    </row>
    <row r="2554" spans="1:6" x14ac:dyDescent="0.25">
      <c r="A2554" s="5" t="s">
        <v>48</v>
      </c>
      <c r="B2554" s="26">
        <v>43999</v>
      </c>
      <c r="C2554" s="4">
        <v>0</v>
      </c>
      <c r="D2554" s="29">
        <v>33</v>
      </c>
      <c r="F2554" s="79">
        <f t="shared" ref="F2554:F2568" si="154">E2554+F2529</f>
        <v>0</v>
      </c>
    </row>
    <row r="2555" spans="1:6" x14ac:dyDescent="0.25">
      <c r="A2555" s="5" t="s">
        <v>39</v>
      </c>
      <c r="B2555" s="26">
        <v>43999</v>
      </c>
      <c r="C2555" s="4">
        <v>1</v>
      </c>
      <c r="D2555" s="29">
        <v>9</v>
      </c>
      <c r="F2555" s="79">
        <f t="shared" si="154"/>
        <v>0</v>
      </c>
    </row>
    <row r="2556" spans="1:6" x14ac:dyDescent="0.25">
      <c r="A2556" s="5" t="s">
        <v>40</v>
      </c>
      <c r="B2556" s="26">
        <v>43999</v>
      </c>
      <c r="C2556" s="4">
        <v>0</v>
      </c>
      <c r="D2556" s="29">
        <v>6</v>
      </c>
      <c r="F2556" s="79">
        <f t="shared" si="154"/>
        <v>0</v>
      </c>
    </row>
    <row r="2557" spans="1:6" x14ac:dyDescent="0.25">
      <c r="A2557" s="5" t="s">
        <v>28</v>
      </c>
      <c r="B2557" s="26">
        <v>43999</v>
      </c>
      <c r="C2557" s="4">
        <v>0</v>
      </c>
      <c r="D2557" s="29">
        <v>64</v>
      </c>
      <c r="F2557" s="79">
        <f t="shared" si="154"/>
        <v>0</v>
      </c>
    </row>
    <row r="2558" spans="1:6" x14ac:dyDescent="0.25">
      <c r="A2558" s="5" t="s">
        <v>24</v>
      </c>
      <c r="B2558" s="26">
        <v>43999</v>
      </c>
      <c r="C2558" s="4">
        <v>1</v>
      </c>
      <c r="D2558" s="29">
        <v>117</v>
      </c>
      <c r="F2558" s="79">
        <f t="shared" si="154"/>
        <v>0</v>
      </c>
    </row>
    <row r="2559" spans="1:6" x14ac:dyDescent="0.25">
      <c r="A2559" s="5" t="s">
        <v>30</v>
      </c>
      <c r="B2559" s="26">
        <v>43999</v>
      </c>
      <c r="C2559" s="4">
        <v>0</v>
      </c>
      <c r="D2559" s="29">
        <v>40</v>
      </c>
      <c r="F2559" s="79">
        <f t="shared" si="154"/>
        <v>1</v>
      </c>
    </row>
    <row r="2560" spans="1:6" x14ac:dyDescent="0.25">
      <c r="A2560" s="5" t="s">
        <v>26</v>
      </c>
      <c r="B2560" s="26">
        <v>43999</v>
      </c>
      <c r="C2560" s="4">
        <v>11</v>
      </c>
      <c r="D2560" s="29">
        <v>251</v>
      </c>
      <c r="F2560" s="79">
        <f t="shared" si="154"/>
        <v>0</v>
      </c>
    </row>
    <row r="2561" spans="1:6" x14ac:dyDescent="0.25">
      <c r="A2561" s="5" t="s">
        <v>25</v>
      </c>
      <c r="B2561" s="26">
        <v>43999</v>
      </c>
      <c r="C2561" s="4">
        <v>14</v>
      </c>
      <c r="D2561" s="29">
        <v>595</v>
      </c>
      <c r="F2561" s="79">
        <f t="shared" si="154"/>
        <v>1</v>
      </c>
    </row>
    <row r="2562" spans="1:6" x14ac:dyDescent="0.25">
      <c r="A2562" s="5" t="s">
        <v>41</v>
      </c>
      <c r="B2562" s="26">
        <v>43999</v>
      </c>
      <c r="C2562" s="4">
        <v>1</v>
      </c>
      <c r="D2562" s="29">
        <v>21</v>
      </c>
      <c r="F2562" s="79">
        <f t="shared" si="154"/>
        <v>0</v>
      </c>
    </row>
    <row r="2563" spans="1:6" x14ac:dyDescent="0.25">
      <c r="A2563" s="5" t="s">
        <v>42</v>
      </c>
      <c r="B2563" s="26">
        <v>43999</v>
      </c>
      <c r="C2563" s="4">
        <v>0</v>
      </c>
      <c r="D2563" s="29">
        <v>7</v>
      </c>
      <c r="F2563" s="79">
        <f>E2563+F2539</f>
        <v>0</v>
      </c>
    </row>
    <row r="2564" spans="1:6" x14ac:dyDescent="0.25">
      <c r="A2564" s="5" t="s">
        <v>43</v>
      </c>
      <c r="B2564" s="26">
        <v>43999</v>
      </c>
      <c r="C2564" s="4">
        <v>0</v>
      </c>
      <c r="D2564" s="29">
        <v>11</v>
      </c>
      <c r="F2564" s="79">
        <f t="shared" si="154"/>
        <v>0</v>
      </c>
    </row>
    <row r="2565" spans="1:6" x14ac:dyDescent="0.25">
      <c r="A2565" s="5" t="s">
        <v>44</v>
      </c>
      <c r="B2565" s="26">
        <v>43999</v>
      </c>
      <c r="C2565" s="4">
        <v>0</v>
      </c>
      <c r="D2565" s="29">
        <v>51</v>
      </c>
      <c r="F2565" s="79">
        <f t="shared" si="154"/>
        <v>0</v>
      </c>
    </row>
    <row r="2566" spans="1:6" x14ac:dyDescent="0.25">
      <c r="A2566" s="5" t="s">
        <v>29</v>
      </c>
      <c r="B2566" s="26">
        <v>43999</v>
      </c>
      <c r="C2566" s="4">
        <v>2</v>
      </c>
      <c r="D2566" s="29">
        <v>290</v>
      </c>
      <c r="F2566" s="79">
        <f>E2566+F2542</f>
        <v>4</v>
      </c>
    </row>
    <row r="2567" spans="1:6" x14ac:dyDescent="0.25">
      <c r="A2567" s="5" t="s">
        <v>45</v>
      </c>
      <c r="B2567" s="26">
        <v>43999</v>
      </c>
      <c r="C2567" s="4">
        <v>0</v>
      </c>
      <c r="D2567" s="29">
        <v>22</v>
      </c>
      <c r="F2567" s="79">
        <f>E2567+F2543</f>
        <v>0</v>
      </c>
    </row>
    <row r="2568" spans="1:6" x14ac:dyDescent="0.25">
      <c r="A2568" s="5" t="s">
        <v>46</v>
      </c>
      <c r="B2568" s="26">
        <v>43999</v>
      </c>
      <c r="C2568" s="4">
        <v>0</v>
      </c>
      <c r="D2568" s="29">
        <v>149</v>
      </c>
      <c r="F2568" s="79">
        <f t="shared" si="154"/>
        <v>0</v>
      </c>
    </row>
    <row r="2569" spans="1:6" x14ac:dyDescent="0.25">
      <c r="A2569" s="5" t="s">
        <v>47</v>
      </c>
      <c r="B2569" s="26">
        <v>43999</v>
      </c>
      <c r="C2569" s="4">
        <v>1</v>
      </c>
      <c r="D2569" s="29">
        <v>58</v>
      </c>
      <c r="F2569" s="79">
        <f>E2569+F2545</f>
        <v>4</v>
      </c>
    </row>
    <row r="2570" spans="1:6" x14ac:dyDescent="0.25">
      <c r="A2570" s="61" t="s">
        <v>22</v>
      </c>
      <c r="B2570" s="26">
        <v>44000</v>
      </c>
      <c r="C2570" s="4">
        <v>1106</v>
      </c>
      <c r="D2570" s="29">
        <v>16449</v>
      </c>
      <c r="E2570" s="4">
        <v>13</v>
      </c>
      <c r="F2570" s="79">
        <f>E2570+F2546</f>
        <v>410</v>
      </c>
    </row>
    <row r="2571" spans="1:6" x14ac:dyDescent="0.25">
      <c r="A2571" s="5" t="s">
        <v>35</v>
      </c>
      <c r="B2571" s="26">
        <v>44000</v>
      </c>
      <c r="C2571" s="4">
        <v>0</v>
      </c>
      <c r="D2571" s="29">
        <v>0</v>
      </c>
      <c r="F2571" s="79">
        <f t="shared" ref="F2571:F2577" si="155">E2571+F2547</f>
        <v>0</v>
      </c>
    </row>
    <row r="2572" spans="1:6" x14ac:dyDescent="0.25">
      <c r="A2572" s="5" t="s">
        <v>21</v>
      </c>
      <c r="B2572" s="26">
        <v>44000</v>
      </c>
      <c r="C2572" s="4">
        <v>68</v>
      </c>
      <c r="D2572" s="29">
        <v>1475</v>
      </c>
      <c r="E2572" s="4">
        <v>2</v>
      </c>
      <c r="F2572" s="79">
        <f t="shared" si="155"/>
        <v>78</v>
      </c>
    </row>
    <row r="2573" spans="1:6" x14ac:dyDescent="0.25">
      <c r="A2573" s="5" t="s">
        <v>36</v>
      </c>
      <c r="B2573" s="26">
        <v>44000</v>
      </c>
      <c r="C2573" s="4">
        <v>10</v>
      </c>
      <c r="D2573" s="29">
        <v>82</v>
      </c>
      <c r="F2573" s="79">
        <f t="shared" si="155"/>
        <v>2</v>
      </c>
    </row>
    <row r="2574" spans="1:6" x14ac:dyDescent="0.25">
      <c r="A2574" s="5" t="s">
        <v>20</v>
      </c>
      <c r="B2574" s="26">
        <v>44000</v>
      </c>
      <c r="C2574" s="4">
        <v>692</v>
      </c>
      <c r="D2574" s="29">
        <v>16979</v>
      </c>
      <c r="E2574" s="4">
        <v>15</v>
      </c>
      <c r="F2574" s="79">
        <f t="shared" si="155"/>
        <v>351</v>
      </c>
    </row>
    <row r="2575" spans="1:6" x14ac:dyDescent="0.25">
      <c r="A2575" s="5" t="s">
        <v>27</v>
      </c>
      <c r="B2575" s="26">
        <v>44000</v>
      </c>
      <c r="C2575" s="4">
        <v>9</v>
      </c>
      <c r="D2575" s="29">
        <v>516</v>
      </c>
      <c r="F2575" s="79">
        <f t="shared" si="155"/>
        <v>33</v>
      </c>
    </row>
    <row r="2576" spans="1:6" x14ac:dyDescent="0.25">
      <c r="A2576" s="5" t="s">
        <v>37</v>
      </c>
      <c r="B2576" s="26">
        <v>44000</v>
      </c>
      <c r="C2576" s="4">
        <v>1</v>
      </c>
      <c r="D2576" s="29">
        <v>108</v>
      </c>
      <c r="F2576" s="79">
        <f t="shared" si="155"/>
        <v>0</v>
      </c>
    </row>
    <row r="2577" spans="1:6" x14ac:dyDescent="0.25">
      <c r="A2577" s="5" t="s">
        <v>38</v>
      </c>
      <c r="B2577" s="26">
        <v>44000</v>
      </c>
      <c r="C2577" s="4">
        <v>6</v>
      </c>
      <c r="D2577" s="29">
        <v>111</v>
      </c>
      <c r="F2577" s="79">
        <f t="shared" si="155"/>
        <v>0</v>
      </c>
    </row>
    <row r="2578" spans="1:6" x14ac:dyDescent="0.25">
      <c r="A2578" s="5" t="s">
        <v>48</v>
      </c>
      <c r="B2578" s="26">
        <v>44000</v>
      </c>
      <c r="C2578" s="4">
        <v>4</v>
      </c>
      <c r="D2578" s="29">
        <v>37</v>
      </c>
      <c r="F2578" s="79">
        <f t="shared" ref="F2578:F2592" si="156">E2578+F2553</f>
        <v>0</v>
      </c>
    </row>
    <row r="2579" spans="1:6" x14ac:dyDescent="0.25">
      <c r="A2579" s="5" t="s">
        <v>39</v>
      </c>
      <c r="B2579" s="26">
        <v>44000</v>
      </c>
      <c r="C2579" s="4">
        <v>3</v>
      </c>
      <c r="D2579" s="29">
        <v>12</v>
      </c>
      <c r="F2579" s="79">
        <f t="shared" si="156"/>
        <v>0</v>
      </c>
    </row>
    <row r="2580" spans="1:6" x14ac:dyDescent="0.25">
      <c r="A2580" s="5" t="s">
        <v>40</v>
      </c>
      <c r="B2580" s="26">
        <v>44000</v>
      </c>
      <c r="C2580" s="4">
        <v>0</v>
      </c>
      <c r="D2580" s="29">
        <v>6</v>
      </c>
      <c r="F2580" s="79">
        <f t="shared" si="156"/>
        <v>0</v>
      </c>
    </row>
    <row r="2581" spans="1:6" x14ac:dyDescent="0.25">
      <c r="A2581" s="5" t="s">
        <v>28</v>
      </c>
      <c r="B2581" s="26">
        <v>44000</v>
      </c>
      <c r="C2581" s="4">
        <v>0</v>
      </c>
      <c r="D2581" s="29">
        <v>64</v>
      </c>
      <c r="F2581" s="79">
        <f t="shared" si="156"/>
        <v>0</v>
      </c>
    </row>
    <row r="2582" spans="1:6" x14ac:dyDescent="0.25">
      <c r="A2582" s="5" t="s">
        <v>24</v>
      </c>
      <c r="B2582" s="26">
        <v>44000</v>
      </c>
      <c r="C2582" s="4">
        <v>3</v>
      </c>
      <c r="D2582" s="29">
        <v>120</v>
      </c>
      <c r="F2582" s="79">
        <f t="shared" si="156"/>
        <v>0</v>
      </c>
    </row>
    <row r="2583" spans="1:6" x14ac:dyDescent="0.25">
      <c r="A2583" s="5" t="s">
        <v>30</v>
      </c>
      <c r="B2583" s="26">
        <v>44000</v>
      </c>
      <c r="C2583" s="4">
        <v>1</v>
      </c>
      <c r="D2583" s="29">
        <v>41</v>
      </c>
      <c r="F2583" s="79">
        <f t="shared" si="156"/>
        <v>0</v>
      </c>
    </row>
    <row r="2584" spans="1:6" x14ac:dyDescent="0.25">
      <c r="A2584" s="5" t="s">
        <v>26</v>
      </c>
      <c r="B2584" s="26">
        <v>44000</v>
      </c>
      <c r="C2584" s="4">
        <v>16</v>
      </c>
      <c r="D2584" s="29">
        <v>267</v>
      </c>
      <c r="E2584" s="4">
        <v>1</v>
      </c>
      <c r="F2584" s="79">
        <f t="shared" si="156"/>
        <v>2</v>
      </c>
    </row>
    <row r="2585" spans="1:6" x14ac:dyDescent="0.25">
      <c r="A2585" s="5" t="s">
        <v>25</v>
      </c>
      <c r="B2585" s="26">
        <v>44000</v>
      </c>
      <c r="C2585" s="4">
        <v>27</v>
      </c>
      <c r="D2585" s="29">
        <v>622</v>
      </c>
      <c r="E2585" s="4">
        <v>3</v>
      </c>
      <c r="F2585" s="79">
        <f t="shared" si="156"/>
        <v>3</v>
      </c>
    </row>
    <row r="2586" spans="1:6" x14ac:dyDescent="0.25">
      <c r="A2586" s="5" t="s">
        <v>41</v>
      </c>
      <c r="B2586" s="26">
        <v>44000</v>
      </c>
      <c r="C2586" s="4">
        <v>0</v>
      </c>
      <c r="D2586" s="29">
        <v>21</v>
      </c>
      <c r="F2586" s="79">
        <f t="shared" si="156"/>
        <v>1</v>
      </c>
    </row>
    <row r="2587" spans="1:6" x14ac:dyDescent="0.25">
      <c r="A2587" s="5" t="s">
        <v>42</v>
      </c>
      <c r="B2587" s="26">
        <v>44000</v>
      </c>
      <c r="C2587" s="4">
        <v>0</v>
      </c>
      <c r="D2587" s="29">
        <v>7</v>
      </c>
      <c r="F2587" s="79">
        <f>E2587+F2563</f>
        <v>0</v>
      </c>
    </row>
    <row r="2588" spans="1:6" x14ac:dyDescent="0.25">
      <c r="A2588" s="5" t="s">
        <v>43</v>
      </c>
      <c r="B2588" s="26">
        <v>44000</v>
      </c>
      <c r="C2588" s="4">
        <v>0</v>
      </c>
      <c r="D2588" s="29">
        <v>11</v>
      </c>
      <c r="F2588" s="79">
        <f t="shared" si="156"/>
        <v>0</v>
      </c>
    </row>
    <row r="2589" spans="1:6" x14ac:dyDescent="0.25">
      <c r="A2589" s="5" t="s">
        <v>44</v>
      </c>
      <c r="B2589" s="26">
        <v>44000</v>
      </c>
      <c r="C2589" s="4">
        <v>0</v>
      </c>
      <c r="D2589" s="29">
        <v>51</v>
      </c>
      <c r="F2589" s="79">
        <f t="shared" si="156"/>
        <v>0</v>
      </c>
    </row>
    <row r="2590" spans="1:6" x14ac:dyDescent="0.25">
      <c r="A2590" s="5" t="s">
        <v>29</v>
      </c>
      <c r="B2590" s="26">
        <v>44000</v>
      </c>
      <c r="C2590" s="4">
        <v>11</v>
      </c>
      <c r="D2590" s="29">
        <v>301</v>
      </c>
      <c r="F2590" s="79">
        <f>E2590+F2566</f>
        <v>4</v>
      </c>
    </row>
    <row r="2591" spans="1:6" x14ac:dyDescent="0.25">
      <c r="A2591" s="5" t="s">
        <v>45</v>
      </c>
      <c r="B2591" s="26">
        <v>44000</v>
      </c>
      <c r="C2591" s="4">
        <v>0</v>
      </c>
      <c r="D2591" s="29">
        <v>22</v>
      </c>
      <c r="F2591" s="79">
        <f>E2591+F2567</f>
        <v>0</v>
      </c>
    </row>
    <row r="2592" spans="1:6" x14ac:dyDescent="0.25">
      <c r="A2592" s="5" t="s">
        <v>46</v>
      </c>
      <c r="B2592" s="26">
        <v>44000</v>
      </c>
      <c r="C2592" s="4">
        <v>0</v>
      </c>
      <c r="D2592" s="29">
        <v>149</v>
      </c>
      <c r="F2592" s="79">
        <f t="shared" si="156"/>
        <v>0</v>
      </c>
    </row>
    <row r="2593" spans="1:6" x14ac:dyDescent="0.25">
      <c r="A2593" s="5" t="s">
        <v>47</v>
      </c>
      <c r="B2593" s="26">
        <v>44000</v>
      </c>
      <c r="C2593" s="4">
        <v>1</v>
      </c>
      <c r="D2593" s="29">
        <v>59</v>
      </c>
      <c r="F2593" s="79">
        <f>E2593+F2569</f>
        <v>4</v>
      </c>
    </row>
    <row r="2594" spans="1:6" x14ac:dyDescent="0.25">
      <c r="A2594" s="61" t="s">
        <v>22</v>
      </c>
      <c r="B2594" s="26">
        <v>44001</v>
      </c>
      <c r="C2594" s="4">
        <v>1119</v>
      </c>
      <c r="D2594" s="29">
        <v>17568</v>
      </c>
      <c r="E2594" s="4">
        <v>16</v>
      </c>
      <c r="F2594" s="79">
        <f>E2594+F2570</f>
        <v>426</v>
      </c>
    </row>
    <row r="2595" spans="1:6" x14ac:dyDescent="0.25">
      <c r="A2595" s="5" t="s">
        <v>35</v>
      </c>
      <c r="B2595" s="26">
        <v>44001</v>
      </c>
      <c r="C2595" s="4">
        <v>0</v>
      </c>
      <c r="D2595" s="29">
        <v>0</v>
      </c>
      <c r="F2595" s="79">
        <f t="shared" ref="F2595:F2601" si="157">E2595+F2571</f>
        <v>0</v>
      </c>
    </row>
    <row r="2596" spans="1:6" x14ac:dyDescent="0.25">
      <c r="A2596" s="5" t="s">
        <v>21</v>
      </c>
      <c r="B2596" s="26">
        <v>44001</v>
      </c>
      <c r="C2596" s="4">
        <v>31</v>
      </c>
      <c r="D2596" s="29">
        <v>1506</v>
      </c>
      <c r="E2596" s="4">
        <v>5</v>
      </c>
      <c r="F2596" s="79">
        <f t="shared" si="157"/>
        <v>83</v>
      </c>
    </row>
    <row r="2597" spans="1:6" x14ac:dyDescent="0.25">
      <c r="A2597" s="5" t="s">
        <v>36</v>
      </c>
      <c r="B2597" s="26">
        <v>44001</v>
      </c>
      <c r="C2597" s="4">
        <v>3</v>
      </c>
      <c r="D2597" s="29">
        <v>85</v>
      </c>
      <c r="F2597" s="79">
        <f t="shared" si="157"/>
        <v>2</v>
      </c>
    </row>
    <row r="2598" spans="1:6" x14ac:dyDescent="0.25">
      <c r="A2598" s="5" t="s">
        <v>20</v>
      </c>
      <c r="B2598" s="26">
        <v>44001</v>
      </c>
      <c r="C2598" s="4">
        <v>804</v>
      </c>
      <c r="D2598" s="29">
        <v>17783</v>
      </c>
      <c r="E2598" s="4">
        <v>11</v>
      </c>
      <c r="F2598" s="79">
        <f t="shared" si="157"/>
        <v>362</v>
      </c>
    </row>
    <row r="2599" spans="1:6" x14ac:dyDescent="0.25">
      <c r="A2599" s="5" t="s">
        <v>27</v>
      </c>
      <c r="B2599" s="26">
        <v>44001</v>
      </c>
      <c r="C2599" s="4">
        <v>19</v>
      </c>
      <c r="D2599" s="29">
        <v>535</v>
      </c>
      <c r="F2599" s="79">
        <f t="shared" si="157"/>
        <v>33</v>
      </c>
    </row>
    <row r="2600" spans="1:6" x14ac:dyDescent="0.25">
      <c r="A2600" s="5" t="s">
        <v>37</v>
      </c>
      <c r="B2600" s="26">
        <v>44001</v>
      </c>
      <c r="C2600" s="4">
        <v>5</v>
      </c>
      <c r="D2600" s="29">
        <v>113</v>
      </c>
      <c r="F2600" s="79">
        <f t="shared" si="157"/>
        <v>0</v>
      </c>
    </row>
    <row r="2601" spans="1:6" x14ac:dyDescent="0.25">
      <c r="A2601" s="5" t="s">
        <v>38</v>
      </c>
      <c r="B2601" s="26">
        <v>44001</v>
      </c>
      <c r="C2601" s="4">
        <v>4</v>
      </c>
      <c r="D2601" s="29">
        <v>115</v>
      </c>
      <c r="F2601" s="79">
        <f t="shared" si="157"/>
        <v>0</v>
      </c>
    </row>
    <row r="2602" spans="1:6" x14ac:dyDescent="0.25">
      <c r="A2602" s="5" t="s">
        <v>48</v>
      </c>
      <c r="B2602" s="26">
        <v>44001</v>
      </c>
      <c r="C2602" s="4">
        <v>0</v>
      </c>
      <c r="D2602" s="29">
        <v>37</v>
      </c>
      <c r="F2602" s="79">
        <f t="shared" ref="F2602:F2616" si="158">E2602+F2577</f>
        <v>0</v>
      </c>
    </row>
    <row r="2603" spans="1:6" x14ac:dyDescent="0.25">
      <c r="A2603" s="5" t="s">
        <v>39</v>
      </c>
      <c r="B2603" s="26">
        <v>44001</v>
      </c>
      <c r="C2603" s="4">
        <v>1</v>
      </c>
      <c r="D2603" s="29">
        <v>13</v>
      </c>
      <c r="F2603" s="79">
        <f t="shared" si="158"/>
        <v>0</v>
      </c>
    </row>
    <row r="2604" spans="1:6" x14ac:dyDescent="0.25">
      <c r="A2604" s="5" t="s">
        <v>40</v>
      </c>
      <c r="B2604" s="26">
        <v>44001</v>
      </c>
      <c r="C2604" s="4">
        <v>0</v>
      </c>
      <c r="D2604" s="29">
        <v>6</v>
      </c>
      <c r="F2604" s="79">
        <f t="shared" si="158"/>
        <v>0</v>
      </c>
    </row>
    <row r="2605" spans="1:6" x14ac:dyDescent="0.25">
      <c r="A2605" s="5" t="s">
        <v>28</v>
      </c>
      <c r="B2605" s="26">
        <v>44001</v>
      </c>
      <c r="C2605" s="4">
        <v>0</v>
      </c>
      <c r="D2605" s="29">
        <v>64</v>
      </c>
      <c r="F2605" s="79">
        <f t="shared" si="158"/>
        <v>0</v>
      </c>
    </row>
    <row r="2606" spans="1:6" x14ac:dyDescent="0.25">
      <c r="A2606" s="5" t="s">
        <v>24</v>
      </c>
      <c r="B2606" s="26">
        <v>44001</v>
      </c>
      <c r="C2606" s="4">
        <v>3</v>
      </c>
      <c r="D2606" s="29">
        <v>123</v>
      </c>
      <c r="F2606" s="79">
        <f t="shared" si="158"/>
        <v>0</v>
      </c>
    </row>
    <row r="2607" spans="1:6" x14ac:dyDescent="0.25">
      <c r="A2607" s="5" t="s">
        <v>30</v>
      </c>
      <c r="B2607" s="26">
        <v>44001</v>
      </c>
      <c r="C2607" s="4">
        <v>-1</v>
      </c>
      <c r="D2607" s="29">
        <v>40</v>
      </c>
      <c r="F2607" s="79">
        <f t="shared" si="158"/>
        <v>0</v>
      </c>
    </row>
    <row r="2608" spans="1:6" x14ac:dyDescent="0.25">
      <c r="A2608" s="5" t="s">
        <v>26</v>
      </c>
      <c r="B2608" s="26">
        <v>44001</v>
      </c>
      <c r="C2608" s="4">
        <v>27</v>
      </c>
      <c r="D2608" s="29">
        <v>294</v>
      </c>
      <c r="F2608" s="79">
        <f t="shared" si="158"/>
        <v>0</v>
      </c>
    </row>
    <row r="2609" spans="1:6" x14ac:dyDescent="0.25">
      <c r="A2609" s="5" t="s">
        <v>25</v>
      </c>
      <c r="B2609" s="26">
        <v>44001</v>
      </c>
      <c r="C2609" s="4">
        <v>34</v>
      </c>
      <c r="D2609" s="29">
        <v>656</v>
      </c>
      <c r="F2609" s="79">
        <f t="shared" si="158"/>
        <v>2</v>
      </c>
    </row>
    <row r="2610" spans="1:6" x14ac:dyDescent="0.25">
      <c r="A2610" s="5" t="s">
        <v>41</v>
      </c>
      <c r="B2610" s="26">
        <v>44001</v>
      </c>
      <c r="C2610" s="4">
        <v>0</v>
      </c>
      <c r="D2610" s="29">
        <v>21</v>
      </c>
      <c r="F2610" s="79">
        <f t="shared" si="158"/>
        <v>3</v>
      </c>
    </row>
    <row r="2611" spans="1:6" x14ac:dyDescent="0.25">
      <c r="A2611" s="5" t="s">
        <v>42</v>
      </c>
      <c r="B2611" s="26">
        <v>44001</v>
      </c>
      <c r="C2611" s="4">
        <v>0</v>
      </c>
      <c r="D2611" s="29">
        <v>7</v>
      </c>
      <c r="F2611" s="79">
        <f>E2611+F2587</f>
        <v>0</v>
      </c>
    </row>
    <row r="2612" spans="1:6" x14ac:dyDescent="0.25">
      <c r="A2612" s="5" t="s">
        <v>43</v>
      </c>
      <c r="B2612" s="26">
        <v>44001</v>
      </c>
      <c r="C2612" s="4">
        <v>0</v>
      </c>
      <c r="D2612" s="29">
        <v>11</v>
      </c>
      <c r="F2612" s="79">
        <f t="shared" si="158"/>
        <v>0</v>
      </c>
    </row>
    <row r="2613" spans="1:6" x14ac:dyDescent="0.25">
      <c r="A2613" s="5" t="s">
        <v>44</v>
      </c>
      <c r="B2613" s="26">
        <v>44001</v>
      </c>
      <c r="C2613" s="4">
        <v>0</v>
      </c>
      <c r="D2613" s="29">
        <v>51</v>
      </c>
      <c r="F2613" s="79">
        <f t="shared" si="158"/>
        <v>0</v>
      </c>
    </row>
    <row r="2614" spans="1:6" x14ac:dyDescent="0.25">
      <c r="A2614" s="5" t="s">
        <v>29</v>
      </c>
      <c r="B2614" s="26">
        <v>44001</v>
      </c>
      <c r="C2614" s="4">
        <v>11</v>
      </c>
      <c r="D2614" s="29">
        <v>312</v>
      </c>
      <c r="F2614" s="79">
        <f>E2614+F2590</f>
        <v>4</v>
      </c>
    </row>
    <row r="2615" spans="1:6" x14ac:dyDescent="0.25">
      <c r="A2615" s="5" t="s">
        <v>45</v>
      </c>
      <c r="B2615" s="26">
        <v>44001</v>
      </c>
      <c r="C2615" s="4">
        <v>0</v>
      </c>
      <c r="D2615" s="29">
        <v>22</v>
      </c>
      <c r="F2615" s="79">
        <f>E2615+F2591</f>
        <v>0</v>
      </c>
    </row>
    <row r="2616" spans="1:6" x14ac:dyDescent="0.25">
      <c r="A2616" s="5" t="s">
        <v>46</v>
      </c>
      <c r="B2616" s="26">
        <v>44001</v>
      </c>
      <c r="C2616" s="4">
        <v>0</v>
      </c>
      <c r="D2616" s="29">
        <v>149</v>
      </c>
      <c r="F2616" s="79">
        <f t="shared" si="158"/>
        <v>0</v>
      </c>
    </row>
    <row r="2617" spans="1:6" x14ac:dyDescent="0.25">
      <c r="A2617" s="5" t="s">
        <v>47</v>
      </c>
      <c r="B2617" s="26">
        <v>44001</v>
      </c>
      <c r="C2617" s="4">
        <v>0</v>
      </c>
      <c r="D2617" s="29">
        <v>59</v>
      </c>
      <c r="F2617" s="79">
        <f>E2617+F2593</f>
        <v>4</v>
      </c>
    </row>
    <row r="2618" spans="1:6" x14ac:dyDescent="0.25">
      <c r="A2618" s="61" t="s">
        <v>22</v>
      </c>
      <c r="B2618" s="26">
        <v>44002</v>
      </c>
      <c r="C2618" s="4">
        <v>1013</v>
      </c>
      <c r="D2618" s="29">
        <v>18581</v>
      </c>
      <c r="E2618" s="4">
        <v>6</v>
      </c>
      <c r="F2618" s="79">
        <f>E2618+F2594</f>
        <v>432</v>
      </c>
    </row>
    <row r="2619" spans="1:6" x14ac:dyDescent="0.25">
      <c r="A2619" s="5" t="s">
        <v>35</v>
      </c>
      <c r="B2619" s="26">
        <v>44002</v>
      </c>
      <c r="C2619" s="4">
        <v>0</v>
      </c>
      <c r="D2619" s="29">
        <v>0</v>
      </c>
      <c r="F2619" s="79">
        <f t="shared" ref="F2619:F2625" si="159">E2619+F2595</f>
        <v>0</v>
      </c>
    </row>
    <row r="2620" spans="1:6" x14ac:dyDescent="0.25">
      <c r="A2620" s="5" t="s">
        <v>21</v>
      </c>
      <c r="B2620" s="26">
        <v>44002</v>
      </c>
      <c r="C2620" s="4">
        <v>24</v>
      </c>
      <c r="D2620" s="29">
        <v>1530</v>
      </c>
      <c r="F2620" s="79">
        <f t="shared" si="159"/>
        <v>83</v>
      </c>
    </row>
    <row r="2621" spans="1:6" x14ac:dyDescent="0.25">
      <c r="A2621" s="5" t="s">
        <v>36</v>
      </c>
      <c r="B2621" s="26">
        <v>44002</v>
      </c>
      <c r="C2621" s="4">
        <v>3</v>
      </c>
      <c r="D2621" s="29">
        <v>88</v>
      </c>
      <c r="F2621" s="79">
        <f t="shared" si="159"/>
        <v>2</v>
      </c>
    </row>
    <row r="2622" spans="1:6" x14ac:dyDescent="0.25">
      <c r="A2622" s="5" t="s">
        <v>20</v>
      </c>
      <c r="B2622" s="26">
        <v>44002</v>
      </c>
      <c r="C2622" s="4">
        <v>512</v>
      </c>
      <c r="D2622" s="29">
        <v>18295</v>
      </c>
      <c r="E2622" s="4">
        <v>7</v>
      </c>
      <c r="F2622" s="79">
        <f t="shared" si="159"/>
        <v>369</v>
      </c>
    </row>
    <row r="2623" spans="1:6" x14ac:dyDescent="0.25">
      <c r="A2623" s="5" t="s">
        <v>27</v>
      </c>
      <c r="B2623" s="26">
        <v>44002</v>
      </c>
      <c r="C2623" s="4">
        <v>20</v>
      </c>
      <c r="D2623" s="29">
        <v>555</v>
      </c>
      <c r="F2623" s="79">
        <f t="shared" si="159"/>
        <v>33</v>
      </c>
    </row>
    <row r="2624" spans="1:6" x14ac:dyDescent="0.25">
      <c r="A2624" s="5" t="s">
        <v>37</v>
      </c>
      <c r="B2624" s="26">
        <v>44002</v>
      </c>
      <c r="C2624" s="4">
        <v>2</v>
      </c>
      <c r="D2624" s="29">
        <v>115</v>
      </c>
      <c r="F2624" s="79">
        <f t="shared" si="159"/>
        <v>0</v>
      </c>
    </row>
    <row r="2625" spans="1:6" x14ac:dyDescent="0.25">
      <c r="A2625" s="5" t="s">
        <v>38</v>
      </c>
      <c r="B2625" s="26">
        <v>44002</v>
      </c>
      <c r="C2625" s="4">
        <v>19</v>
      </c>
      <c r="D2625" s="29">
        <v>134</v>
      </c>
      <c r="F2625" s="79">
        <f t="shared" si="159"/>
        <v>0</v>
      </c>
    </row>
    <row r="2626" spans="1:6" x14ac:dyDescent="0.25">
      <c r="A2626" s="5" t="s">
        <v>48</v>
      </c>
      <c r="B2626" s="26">
        <v>44002</v>
      </c>
      <c r="C2626" s="4">
        <v>2</v>
      </c>
      <c r="D2626" s="29">
        <v>39</v>
      </c>
      <c r="F2626" s="79">
        <f t="shared" ref="F2626:F2640" si="160">E2626+F2601</f>
        <v>0</v>
      </c>
    </row>
    <row r="2627" spans="1:6" x14ac:dyDescent="0.25">
      <c r="A2627" s="5" t="s">
        <v>39</v>
      </c>
      <c r="B2627" s="26">
        <v>44002</v>
      </c>
      <c r="C2627" s="4">
        <v>0</v>
      </c>
      <c r="D2627" s="29">
        <v>13</v>
      </c>
      <c r="F2627" s="79">
        <f t="shared" si="160"/>
        <v>0</v>
      </c>
    </row>
    <row r="2628" spans="1:6" x14ac:dyDescent="0.25">
      <c r="A2628" s="5" t="s">
        <v>40</v>
      </c>
      <c r="B2628" s="26">
        <v>44002</v>
      </c>
      <c r="C2628" s="4">
        <v>0</v>
      </c>
      <c r="D2628" s="29">
        <v>6</v>
      </c>
      <c r="F2628" s="79">
        <f t="shared" si="160"/>
        <v>0</v>
      </c>
    </row>
    <row r="2629" spans="1:6" x14ac:dyDescent="0.25">
      <c r="A2629" s="5" t="s">
        <v>28</v>
      </c>
      <c r="B2629" s="26">
        <v>44002</v>
      </c>
      <c r="C2629" s="4">
        <v>0</v>
      </c>
      <c r="D2629" s="29">
        <v>64</v>
      </c>
      <c r="F2629" s="79">
        <f t="shared" si="160"/>
        <v>0</v>
      </c>
    </row>
    <row r="2630" spans="1:6" x14ac:dyDescent="0.25">
      <c r="A2630" s="5" t="s">
        <v>24</v>
      </c>
      <c r="B2630" s="26">
        <v>44002</v>
      </c>
      <c r="C2630" s="4">
        <v>0</v>
      </c>
      <c r="D2630" s="29">
        <v>123</v>
      </c>
      <c r="F2630" s="79">
        <f t="shared" si="160"/>
        <v>0</v>
      </c>
    </row>
    <row r="2631" spans="1:6" x14ac:dyDescent="0.25">
      <c r="A2631" s="5" t="s">
        <v>30</v>
      </c>
      <c r="B2631" s="26">
        <v>44002</v>
      </c>
      <c r="C2631" s="4">
        <v>5</v>
      </c>
      <c r="D2631" s="29">
        <v>45</v>
      </c>
      <c r="F2631" s="79">
        <f t="shared" si="160"/>
        <v>0</v>
      </c>
    </row>
    <row r="2632" spans="1:6" x14ac:dyDescent="0.25">
      <c r="A2632" s="5" t="s">
        <v>26</v>
      </c>
      <c r="B2632" s="26">
        <v>44002</v>
      </c>
      <c r="C2632" s="4">
        <v>0</v>
      </c>
      <c r="D2632" s="29">
        <v>294</v>
      </c>
      <c r="F2632" s="79">
        <f t="shared" si="160"/>
        <v>0</v>
      </c>
    </row>
    <row r="2633" spans="1:6" x14ac:dyDescent="0.25">
      <c r="A2633" s="5" t="s">
        <v>25</v>
      </c>
      <c r="B2633" s="26">
        <v>44002</v>
      </c>
      <c r="C2633" s="4">
        <v>19</v>
      </c>
      <c r="D2633" s="29">
        <v>675</v>
      </c>
      <c r="F2633" s="79">
        <f t="shared" si="160"/>
        <v>0</v>
      </c>
    </row>
    <row r="2634" spans="1:6" x14ac:dyDescent="0.25">
      <c r="A2634" s="5" t="s">
        <v>41</v>
      </c>
      <c r="B2634" s="26">
        <v>44002</v>
      </c>
      <c r="C2634" s="4">
        <v>0</v>
      </c>
      <c r="D2634" s="29">
        <v>21</v>
      </c>
      <c r="F2634" s="79">
        <f t="shared" si="160"/>
        <v>2</v>
      </c>
    </row>
    <row r="2635" spans="1:6" x14ac:dyDescent="0.25">
      <c r="A2635" s="5" t="s">
        <v>42</v>
      </c>
      <c r="B2635" s="26">
        <v>44002</v>
      </c>
      <c r="C2635" s="4">
        <v>0</v>
      </c>
      <c r="D2635" s="29">
        <v>7</v>
      </c>
      <c r="F2635" s="79">
        <f>E2635+F2611</f>
        <v>0</v>
      </c>
    </row>
    <row r="2636" spans="1:6" x14ac:dyDescent="0.25">
      <c r="A2636" s="5" t="s">
        <v>43</v>
      </c>
      <c r="B2636" s="26">
        <v>44002</v>
      </c>
      <c r="C2636" s="4">
        <v>0</v>
      </c>
      <c r="D2636" s="29">
        <v>11</v>
      </c>
      <c r="F2636" s="79">
        <f t="shared" si="160"/>
        <v>0</v>
      </c>
    </row>
    <row r="2637" spans="1:6" x14ac:dyDescent="0.25">
      <c r="A2637" s="5" t="s">
        <v>44</v>
      </c>
      <c r="B2637" s="26">
        <v>44002</v>
      </c>
      <c r="C2637" s="4">
        <v>0</v>
      </c>
      <c r="D2637" s="29">
        <v>51</v>
      </c>
      <c r="F2637" s="79">
        <f t="shared" si="160"/>
        <v>0</v>
      </c>
    </row>
    <row r="2638" spans="1:6" x14ac:dyDescent="0.25">
      <c r="A2638" s="5" t="s">
        <v>29</v>
      </c>
      <c r="B2638" s="26">
        <v>44002</v>
      </c>
      <c r="C2638" s="4">
        <v>6</v>
      </c>
      <c r="D2638" s="29">
        <v>318</v>
      </c>
      <c r="F2638" s="79">
        <f>E2638+F2614</f>
        <v>4</v>
      </c>
    </row>
    <row r="2639" spans="1:6" x14ac:dyDescent="0.25">
      <c r="A2639" s="5" t="s">
        <v>45</v>
      </c>
      <c r="B2639" s="26">
        <v>44002</v>
      </c>
      <c r="C2639" s="4">
        <v>0</v>
      </c>
      <c r="D2639" s="29">
        <v>22</v>
      </c>
      <c r="F2639" s="79">
        <f>E2639+F2615</f>
        <v>0</v>
      </c>
    </row>
    <row r="2640" spans="1:6" x14ac:dyDescent="0.25">
      <c r="A2640" s="5" t="s">
        <v>46</v>
      </c>
      <c r="B2640" s="26">
        <v>44002</v>
      </c>
      <c r="C2640" s="4">
        <v>0</v>
      </c>
      <c r="D2640" s="29">
        <v>149</v>
      </c>
      <c r="F2640" s="79">
        <f t="shared" si="160"/>
        <v>0</v>
      </c>
    </row>
    <row r="2641" spans="1:6" x14ac:dyDescent="0.25">
      <c r="A2641" s="5" t="s">
        <v>47</v>
      </c>
      <c r="B2641" s="26">
        <v>44002</v>
      </c>
      <c r="C2641" s="4">
        <v>0</v>
      </c>
      <c r="D2641" s="29">
        <v>59</v>
      </c>
      <c r="F2641" s="79">
        <f>E2641+F2617</f>
        <v>4</v>
      </c>
    </row>
    <row r="2642" spans="1:6" x14ac:dyDescent="0.25">
      <c r="A2642" s="61" t="s">
        <v>22</v>
      </c>
      <c r="B2642" s="26">
        <v>44003</v>
      </c>
      <c r="C2642" s="4">
        <v>746</v>
      </c>
      <c r="D2642" s="29">
        <v>19327</v>
      </c>
      <c r="E2642" s="4">
        <v>9</v>
      </c>
      <c r="F2642" s="79">
        <f>E2642+F2618</f>
        <v>441</v>
      </c>
    </row>
    <row r="2643" spans="1:6" x14ac:dyDescent="0.25">
      <c r="A2643" s="5" t="s">
        <v>35</v>
      </c>
      <c r="B2643" s="26">
        <v>44003</v>
      </c>
      <c r="C2643" s="4">
        <v>0</v>
      </c>
      <c r="D2643" s="29">
        <v>0</v>
      </c>
      <c r="F2643" s="79">
        <f t="shared" ref="F2643:F2649" si="161">E2643+F2619</f>
        <v>0</v>
      </c>
    </row>
    <row r="2644" spans="1:6" x14ac:dyDescent="0.25">
      <c r="A2644" s="5" t="s">
        <v>21</v>
      </c>
      <c r="B2644" s="26">
        <v>44003</v>
      </c>
      <c r="C2644" s="4">
        <v>52</v>
      </c>
      <c r="D2644" s="29">
        <v>1582</v>
      </c>
      <c r="F2644" s="79">
        <f t="shared" si="161"/>
        <v>83</v>
      </c>
    </row>
    <row r="2645" spans="1:6" x14ac:dyDescent="0.25">
      <c r="A2645" s="5" t="s">
        <v>36</v>
      </c>
      <c r="B2645" s="26">
        <v>44003</v>
      </c>
      <c r="C2645" s="4">
        <v>6</v>
      </c>
      <c r="D2645" s="29">
        <v>94</v>
      </c>
      <c r="F2645" s="79">
        <f t="shared" si="161"/>
        <v>2</v>
      </c>
    </row>
    <row r="2646" spans="1:6" x14ac:dyDescent="0.25">
      <c r="A2646" s="5" t="s">
        <v>20</v>
      </c>
      <c r="B2646" s="26">
        <v>44003</v>
      </c>
      <c r="C2646" s="4">
        <v>707</v>
      </c>
      <c r="D2646" s="29">
        <v>19002</v>
      </c>
      <c r="E2646" s="4">
        <v>8</v>
      </c>
      <c r="F2646" s="79">
        <f t="shared" si="161"/>
        <v>377</v>
      </c>
    </row>
    <row r="2647" spans="1:6" x14ac:dyDescent="0.25">
      <c r="A2647" s="5" t="s">
        <v>27</v>
      </c>
      <c r="B2647" s="26">
        <v>44003</v>
      </c>
      <c r="C2647" s="4">
        <v>13</v>
      </c>
      <c r="D2647" s="29">
        <v>568</v>
      </c>
      <c r="F2647" s="79">
        <f t="shared" si="161"/>
        <v>33</v>
      </c>
    </row>
    <row r="2648" spans="1:6" x14ac:dyDescent="0.25">
      <c r="A2648" s="5" t="s">
        <v>37</v>
      </c>
      <c r="B2648" s="26">
        <v>44003</v>
      </c>
      <c r="C2648" s="4">
        <v>0</v>
      </c>
      <c r="D2648" s="29">
        <v>115</v>
      </c>
      <c r="F2648" s="79">
        <f t="shared" si="161"/>
        <v>0</v>
      </c>
    </row>
    <row r="2649" spans="1:6" x14ac:dyDescent="0.25">
      <c r="A2649" s="5" t="s">
        <v>38</v>
      </c>
      <c r="B2649" s="26">
        <v>44003</v>
      </c>
      <c r="C2649" s="4">
        <v>10</v>
      </c>
      <c r="D2649" s="29">
        <v>144</v>
      </c>
      <c r="F2649" s="79">
        <f t="shared" si="161"/>
        <v>0</v>
      </c>
    </row>
    <row r="2650" spans="1:6" x14ac:dyDescent="0.25">
      <c r="A2650" s="5" t="s">
        <v>48</v>
      </c>
      <c r="B2650" s="26">
        <v>44003</v>
      </c>
      <c r="C2650" s="4">
        <v>0</v>
      </c>
      <c r="D2650" s="29">
        <v>39</v>
      </c>
      <c r="F2650" s="79">
        <f t="shared" ref="F2650:F2664" si="162">E2650+F2625</f>
        <v>0</v>
      </c>
    </row>
    <row r="2651" spans="1:6" x14ac:dyDescent="0.25">
      <c r="A2651" s="5" t="s">
        <v>39</v>
      </c>
      <c r="B2651" s="26">
        <v>44003</v>
      </c>
      <c r="C2651" s="4">
        <v>0</v>
      </c>
      <c r="D2651" s="29">
        <v>13</v>
      </c>
      <c r="F2651" s="79">
        <f t="shared" si="162"/>
        <v>0</v>
      </c>
    </row>
    <row r="2652" spans="1:6" x14ac:dyDescent="0.25">
      <c r="A2652" s="5" t="s">
        <v>40</v>
      </c>
      <c r="B2652" s="26">
        <v>44003</v>
      </c>
      <c r="C2652" s="4">
        <v>0</v>
      </c>
      <c r="D2652" s="29">
        <v>6</v>
      </c>
      <c r="F2652" s="79">
        <f t="shared" si="162"/>
        <v>0</v>
      </c>
    </row>
    <row r="2653" spans="1:6" x14ac:dyDescent="0.25">
      <c r="A2653" s="5" t="s">
        <v>28</v>
      </c>
      <c r="B2653" s="26">
        <v>44003</v>
      </c>
      <c r="C2653" s="4">
        <v>0</v>
      </c>
      <c r="D2653" s="29">
        <v>64</v>
      </c>
      <c r="F2653" s="79">
        <f t="shared" si="162"/>
        <v>0</v>
      </c>
    </row>
    <row r="2654" spans="1:6" x14ac:dyDescent="0.25">
      <c r="A2654" s="5" t="s">
        <v>24</v>
      </c>
      <c r="B2654" s="26">
        <v>44003</v>
      </c>
      <c r="C2654" s="4">
        <v>5</v>
      </c>
      <c r="D2654" s="29">
        <v>128</v>
      </c>
      <c r="F2654" s="79">
        <f t="shared" si="162"/>
        <v>0</v>
      </c>
    </row>
    <row r="2655" spans="1:6" x14ac:dyDescent="0.25">
      <c r="A2655" s="5" t="s">
        <v>30</v>
      </c>
      <c r="B2655" s="26">
        <v>44003</v>
      </c>
      <c r="C2655" s="4">
        <v>0</v>
      </c>
      <c r="D2655" s="29">
        <v>45</v>
      </c>
      <c r="F2655" s="79">
        <f t="shared" si="162"/>
        <v>0</v>
      </c>
    </row>
    <row r="2656" spans="1:6" x14ac:dyDescent="0.25">
      <c r="A2656" s="5" t="s">
        <v>26</v>
      </c>
      <c r="B2656" s="26">
        <v>44003</v>
      </c>
      <c r="C2656" s="4">
        <v>9</v>
      </c>
      <c r="D2656" s="29">
        <v>303</v>
      </c>
      <c r="F2656" s="79">
        <f t="shared" si="162"/>
        <v>0</v>
      </c>
    </row>
    <row r="2657" spans="1:6" x14ac:dyDescent="0.25">
      <c r="A2657" s="5" t="s">
        <v>25</v>
      </c>
      <c r="B2657" s="26">
        <v>44003</v>
      </c>
      <c r="C2657" s="4">
        <v>16</v>
      </c>
      <c r="D2657" s="29">
        <v>691</v>
      </c>
      <c r="E2657" s="4">
        <v>2</v>
      </c>
      <c r="F2657" s="79">
        <f t="shared" si="162"/>
        <v>2</v>
      </c>
    </row>
    <row r="2658" spans="1:6" x14ac:dyDescent="0.25">
      <c r="A2658" s="5" t="s">
        <v>41</v>
      </c>
      <c r="B2658" s="26">
        <v>44003</v>
      </c>
      <c r="C2658" s="4">
        <v>0</v>
      </c>
      <c r="D2658" s="29">
        <v>21</v>
      </c>
      <c r="F2658" s="79">
        <f t="shared" si="162"/>
        <v>0</v>
      </c>
    </row>
    <row r="2659" spans="1:6" x14ac:dyDescent="0.25">
      <c r="A2659" s="5" t="s">
        <v>42</v>
      </c>
      <c r="B2659" s="26">
        <v>44003</v>
      </c>
      <c r="C2659" s="4">
        <v>0</v>
      </c>
      <c r="D2659" s="29">
        <v>7</v>
      </c>
      <c r="F2659" s="79">
        <f>E2659+F2635</f>
        <v>0</v>
      </c>
    </row>
    <row r="2660" spans="1:6" x14ac:dyDescent="0.25">
      <c r="A2660" s="5" t="s">
        <v>43</v>
      </c>
      <c r="B2660" s="26">
        <v>44003</v>
      </c>
      <c r="C2660" s="4">
        <v>0</v>
      </c>
      <c r="D2660" s="29">
        <v>11</v>
      </c>
      <c r="F2660" s="79">
        <f t="shared" si="162"/>
        <v>0</v>
      </c>
    </row>
    <row r="2661" spans="1:6" x14ac:dyDescent="0.25">
      <c r="A2661" s="5" t="s">
        <v>44</v>
      </c>
      <c r="B2661" s="26">
        <v>44003</v>
      </c>
      <c r="C2661" s="4">
        <v>0</v>
      </c>
      <c r="D2661" s="29">
        <v>51</v>
      </c>
      <c r="F2661" s="79">
        <f t="shared" si="162"/>
        <v>0</v>
      </c>
    </row>
    <row r="2662" spans="1:6" x14ac:dyDescent="0.25">
      <c r="A2662" s="5" t="s">
        <v>29</v>
      </c>
      <c r="B2662" s="26">
        <v>44003</v>
      </c>
      <c r="C2662" s="4">
        <v>17</v>
      </c>
      <c r="D2662" s="29">
        <v>335</v>
      </c>
      <c r="F2662" s="79">
        <f>E2662+F2638</f>
        <v>4</v>
      </c>
    </row>
    <row r="2663" spans="1:6" x14ac:dyDescent="0.25">
      <c r="A2663" s="5" t="s">
        <v>45</v>
      </c>
      <c r="B2663" s="26">
        <v>44003</v>
      </c>
      <c r="C2663" s="4">
        <v>0</v>
      </c>
      <c r="D2663" s="29">
        <v>22</v>
      </c>
      <c r="F2663" s="79">
        <f>E2663+F2639</f>
        <v>0</v>
      </c>
    </row>
    <row r="2664" spans="1:6" x14ac:dyDescent="0.25">
      <c r="A2664" s="5" t="s">
        <v>46</v>
      </c>
      <c r="B2664" s="26">
        <v>44003</v>
      </c>
      <c r="C2664" s="4">
        <v>0</v>
      </c>
      <c r="D2664" s="29">
        <v>149</v>
      </c>
      <c r="F2664" s="79">
        <f t="shared" si="162"/>
        <v>0</v>
      </c>
    </row>
    <row r="2665" spans="1:6" x14ac:dyDescent="0.25">
      <c r="A2665" s="5" t="s">
        <v>47</v>
      </c>
      <c r="B2665" s="26">
        <v>44003</v>
      </c>
      <c r="C2665" s="4">
        <v>0</v>
      </c>
      <c r="D2665" s="29">
        <v>59</v>
      </c>
      <c r="F2665" s="79">
        <f>E2665+F2641</f>
        <v>4</v>
      </c>
    </row>
    <row r="2666" spans="1:6" x14ac:dyDescent="0.25">
      <c r="A2666" s="61" t="s">
        <v>22</v>
      </c>
      <c r="B2666" s="26">
        <v>44004</v>
      </c>
      <c r="C2666" s="4">
        <v>1037</v>
      </c>
      <c r="D2666" s="29">
        <v>20364</v>
      </c>
      <c r="E2666" s="4">
        <v>8</v>
      </c>
      <c r="F2666" s="79">
        <f>E2666+F2642</f>
        <v>449</v>
      </c>
    </row>
    <row r="2667" spans="1:6" x14ac:dyDescent="0.25">
      <c r="A2667" s="5" t="s">
        <v>35</v>
      </c>
      <c r="B2667" s="26">
        <v>44004</v>
      </c>
      <c r="C2667" s="4">
        <v>0</v>
      </c>
      <c r="D2667" s="29">
        <v>0</v>
      </c>
      <c r="F2667" s="79">
        <f t="shared" ref="F2667:F2673" si="163">E2667+F2643</f>
        <v>0</v>
      </c>
    </row>
    <row r="2668" spans="1:6" x14ac:dyDescent="0.25">
      <c r="A2668" s="5" t="s">
        <v>21</v>
      </c>
      <c r="B2668" s="26">
        <v>44004</v>
      </c>
      <c r="C2668" s="4">
        <v>20</v>
      </c>
      <c r="D2668" s="29">
        <v>1602</v>
      </c>
      <c r="E2668" s="4">
        <v>1</v>
      </c>
      <c r="F2668" s="79">
        <f>E2668+F2644</f>
        <v>84</v>
      </c>
    </row>
    <row r="2669" spans="1:6" x14ac:dyDescent="0.25">
      <c r="A2669" s="5" t="s">
        <v>36</v>
      </c>
      <c r="B2669" s="26">
        <v>44004</v>
      </c>
      <c r="C2669" s="4">
        <v>5</v>
      </c>
      <c r="D2669" s="29">
        <v>99</v>
      </c>
      <c r="F2669" s="79">
        <f t="shared" si="163"/>
        <v>2</v>
      </c>
    </row>
    <row r="2670" spans="1:6" x14ac:dyDescent="0.25">
      <c r="A2670" s="5" t="s">
        <v>20</v>
      </c>
      <c r="B2670" s="26">
        <v>44004</v>
      </c>
      <c r="C2670" s="4">
        <v>1024</v>
      </c>
      <c r="D2670" s="29">
        <v>20026</v>
      </c>
      <c r="E2670" s="4">
        <v>18</v>
      </c>
      <c r="F2670" s="79">
        <f t="shared" si="163"/>
        <v>395</v>
      </c>
    </row>
    <row r="2671" spans="1:6" x14ac:dyDescent="0.25">
      <c r="A2671" s="5" t="s">
        <v>27</v>
      </c>
      <c r="B2671" s="26">
        <v>44004</v>
      </c>
      <c r="C2671" s="4">
        <v>11</v>
      </c>
      <c r="D2671" s="29">
        <v>579</v>
      </c>
      <c r="F2671" s="79">
        <f t="shared" si="163"/>
        <v>33</v>
      </c>
    </row>
    <row r="2672" spans="1:6" x14ac:dyDescent="0.25">
      <c r="A2672" s="5" t="s">
        <v>37</v>
      </c>
      <c r="B2672" s="26">
        <v>44004</v>
      </c>
      <c r="C2672" s="4">
        <v>0</v>
      </c>
      <c r="D2672" s="29">
        <v>115</v>
      </c>
      <c r="F2672" s="79">
        <f t="shared" si="163"/>
        <v>0</v>
      </c>
    </row>
    <row r="2673" spans="1:6" x14ac:dyDescent="0.25">
      <c r="A2673" s="5" t="s">
        <v>38</v>
      </c>
      <c r="B2673" s="26">
        <v>44004</v>
      </c>
      <c r="C2673" s="4">
        <v>16</v>
      </c>
      <c r="D2673" s="29">
        <v>160</v>
      </c>
      <c r="F2673" s="79">
        <f t="shared" si="163"/>
        <v>0</v>
      </c>
    </row>
    <row r="2674" spans="1:6" x14ac:dyDescent="0.25">
      <c r="A2674" s="5" t="s">
        <v>48</v>
      </c>
      <c r="B2674" s="26">
        <v>44004</v>
      </c>
      <c r="C2674" s="4">
        <v>0</v>
      </c>
      <c r="D2674" s="29">
        <v>39</v>
      </c>
      <c r="F2674" s="79">
        <f t="shared" ref="F2674:F2688" si="164">E2674+F2649</f>
        <v>0</v>
      </c>
    </row>
    <row r="2675" spans="1:6" x14ac:dyDescent="0.25">
      <c r="A2675" s="5" t="s">
        <v>39</v>
      </c>
      <c r="B2675" s="26">
        <v>44004</v>
      </c>
      <c r="C2675" s="4">
        <v>2</v>
      </c>
      <c r="D2675" s="29">
        <v>15</v>
      </c>
      <c r="F2675" s="79">
        <f t="shared" si="164"/>
        <v>0</v>
      </c>
    </row>
    <row r="2676" spans="1:6" x14ac:dyDescent="0.25">
      <c r="A2676" s="5" t="s">
        <v>40</v>
      </c>
      <c r="B2676" s="26">
        <v>44004</v>
      </c>
      <c r="C2676" s="4">
        <v>0</v>
      </c>
      <c r="D2676" s="29">
        <v>6</v>
      </c>
      <c r="F2676" s="79">
        <f t="shared" si="164"/>
        <v>0</v>
      </c>
    </row>
    <row r="2677" spans="1:6" x14ac:dyDescent="0.25">
      <c r="A2677" s="5" t="s">
        <v>28</v>
      </c>
      <c r="B2677" s="26">
        <v>44004</v>
      </c>
      <c r="C2677" s="4">
        <v>0</v>
      </c>
      <c r="D2677" s="29">
        <v>64</v>
      </c>
      <c r="F2677" s="79">
        <f t="shared" si="164"/>
        <v>0</v>
      </c>
    </row>
    <row r="2678" spans="1:6" x14ac:dyDescent="0.25">
      <c r="A2678" s="5" t="s">
        <v>24</v>
      </c>
      <c r="B2678" s="26">
        <v>44004</v>
      </c>
      <c r="C2678" s="4">
        <v>3</v>
      </c>
      <c r="D2678" s="29">
        <v>131</v>
      </c>
      <c r="F2678" s="79">
        <f t="shared" si="164"/>
        <v>0</v>
      </c>
    </row>
    <row r="2679" spans="1:6" x14ac:dyDescent="0.25">
      <c r="A2679" s="5" t="s">
        <v>30</v>
      </c>
      <c r="B2679" s="26">
        <v>44004</v>
      </c>
      <c r="C2679" s="4">
        <v>0</v>
      </c>
      <c r="D2679" s="29">
        <v>45</v>
      </c>
      <c r="F2679" s="79">
        <f t="shared" si="164"/>
        <v>0</v>
      </c>
    </row>
    <row r="2680" spans="1:6" x14ac:dyDescent="0.25">
      <c r="A2680" s="5" t="s">
        <v>26</v>
      </c>
      <c r="B2680" s="26">
        <v>44004</v>
      </c>
      <c r="C2680" s="4">
        <v>11</v>
      </c>
      <c r="D2680" s="29">
        <v>314</v>
      </c>
      <c r="E2680" s="4">
        <v>1</v>
      </c>
      <c r="F2680" s="79">
        <f t="shared" si="164"/>
        <v>1</v>
      </c>
    </row>
    <row r="2681" spans="1:6" x14ac:dyDescent="0.25">
      <c r="A2681" s="5" t="s">
        <v>25</v>
      </c>
      <c r="B2681" s="26">
        <v>44004</v>
      </c>
      <c r="C2681" s="4">
        <v>8</v>
      </c>
      <c r="D2681" s="29">
        <v>699</v>
      </c>
      <c r="E2681" s="4">
        <v>4</v>
      </c>
      <c r="F2681" s="79">
        <f t="shared" si="164"/>
        <v>4</v>
      </c>
    </row>
    <row r="2682" spans="1:6" x14ac:dyDescent="0.25">
      <c r="A2682" s="5" t="s">
        <v>41</v>
      </c>
      <c r="B2682" s="26">
        <v>44004</v>
      </c>
      <c r="C2682" s="4">
        <v>1</v>
      </c>
      <c r="D2682" s="29">
        <v>22</v>
      </c>
      <c r="F2682" s="79">
        <f t="shared" si="164"/>
        <v>2</v>
      </c>
    </row>
    <row r="2683" spans="1:6" x14ac:dyDescent="0.25">
      <c r="A2683" s="5" t="s">
        <v>42</v>
      </c>
      <c r="B2683" s="26">
        <v>44004</v>
      </c>
      <c r="C2683" s="4">
        <v>1</v>
      </c>
      <c r="D2683" s="29">
        <v>8</v>
      </c>
      <c r="F2683" s="79">
        <f>E2683+F2659</f>
        <v>0</v>
      </c>
    </row>
    <row r="2684" spans="1:6" x14ac:dyDescent="0.25">
      <c r="A2684" s="5" t="s">
        <v>43</v>
      </c>
      <c r="B2684" s="26">
        <v>44004</v>
      </c>
      <c r="C2684" s="4">
        <v>0</v>
      </c>
      <c r="D2684" s="29">
        <v>11</v>
      </c>
      <c r="F2684" s="79">
        <f t="shared" si="164"/>
        <v>0</v>
      </c>
    </row>
    <row r="2685" spans="1:6" x14ac:dyDescent="0.25">
      <c r="A2685" s="5" t="s">
        <v>44</v>
      </c>
      <c r="B2685" s="26">
        <v>44004</v>
      </c>
      <c r="C2685" s="4">
        <v>0</v>
      </c>
      <c r="D2685" s="29">
        <v>51</v>
      </c>
      <c r="F2685" s="79">
        <f t="shared" si="164"/>
        <v>0</v>
      </c>
    </row>
    <row r="2686" spans="1:6" x14ac:dyDescent="0.25">
      <c r="A2686" s="5" t="s">
        <v>29</v>
      </c>
      <c r="B2686" s="26">
        <v>44004</v>
      </c>
      <c r="C2686" s="4">
        <v>5</v>
      </c>
      <c r="D2686" s="29">
        <v>340</v>
      </c>
      <c r="F2686" s="79">
        <f>E2686+F2662</f>
        <v>4</v>
      </c>
    </row>
    <row r="2687" spans="1:6" x14ac:dyDescent="0.25">
      <c r="A2687" s="5" t="s">
        <v>45</v>
      </c>
      <c r="B2687" s="26">
        <v>44004</v>
      </c>
      <c r="C2687" s="4">
        <v>0</v>
      </c>
      <c r="D2687" s="29">
        <v>22</v>
      </c>
      <c r="F2687" s="79">
        <f>E2687+F2663</f>
        <v>0</v>
      </c>
    </row>
    <row r="2688" spans="1:6" x14ac:dyDescent="0.25">
      <c r="A2688" s="5" t="s">
        <v>46</v>
      </c>
      <c r="B2688" s="26">
        <v>44004</v>
      </c>
      <c r="C2688" s="4">
        <v>0</v>
      </c>
      <c r="D2688" s="29">
        <v>149</v>
      </c>
      <c r="F2688" s="79">
        <f t="shared" si="164"/>
        <v>0</v>
      </c>
    </row>
    <row r="2689" spans="1:6" x14ac:dyDescent="0.25">
      <c r="A2689" s="5" t="s">
        <v>47</v>
      </c>
      <c r="B2689" s="26">
        <v>44004</v>
      </c>
      <c r="C2689" s="4">
        <v>1</v>
      </c>
      <c r="D2689" s="29">
        <v>60</v>
      </c>
      <c r="F2689" s="79">
        <f>E2689+F2665</f>
        <v>4</v>
      </c>
    </row>
    <row r="2690" spans="1:6" x14ac:dyDescent="0.25">
      <c r="A2690" s="61" t="s">
        <v>22</v>
      </c>
      <c r="B2690" s="26">
        <v>44005</v>
      </c>
      <c r="C2690" s="4">
        <v>1334</v>
      </c>
      <c r="D2690" s="29">
        <v>21698</v>
      </c>
      <c r="E2690" s="4">
        <v>15</v>
      </c>
      <c r="F2690" s="79">
        <f>E2690+F2666</f>
        <v>464</v>
      </c>
    </row>
    <row r="2691" spans="1:6" x14ac:dyDescent="0.25">
      <c r="A2691" s="5" t="s">
        <v>35</v>
      </c>
      <c r="B2691" s="26">
        <v>44005</v>
      </c>
      <c r="C2691" s="4">
        <v>0</v>
      </c>
      <c r="D2691" s="29">
        <v>0</v>
      </c>
      <c r="F2691" s="79">
        <f t="shared" ref="F2691:F2697" si="165">E2691+F2667</f>
        <v>0</v>
      </c>
    </row>
    <row r="2692" spans="1:6" x14ac:dyDescent="0.25">
      <c r="A2692" s="5" t="s">
        <v>21</v>
      </c>
      <c r="B2692" s="26">
        <v>44005</v>
      </c>
      <c r="C2692" s="4">
        <v>55</v>
      </c>
      <c r="D2692" s="29">
        <v>1657</v>
      </c>
      <c r="E2692" s="4">
        <v>1</v>
      </c>
      <c r="F2692" s="79">
        <f t="shared" si="165"/>
        <v>85</v>
      </c>
    </row>
    <row r="2693" spans="1:6" x14ac:dyDescent="0.25">
      <c r="A2693" s="5" t="s">
        <v>36</v>
      </c>
      <c r="B2693" s="26">
        <v>44005</v>
      </c>
      <c r="C2693" s="4">
        <v>2</v>
      </c>
      <c r="D2693" s="29">
        <v>101</v>
      </c>
      <c r="F2693" s="79">
        <f t="shared" si="165"/>
        <v>2</v>
      </c>
    </row>
    <row r="2694" spans="1:6" x14ac:dyDescent="0.25">
      <c r="A2694" s="5" t="s">
        <v>20</v>
      </c>
      <c r="B2694" s="26">
        <v>44005</v>
      </c>
      <c r="C2694" s="4">
        <v>759</v>
      </c>
      <c r="D2694" s="29">
        <v>20785</v>
      </c>
      <c r="E2694" s="4">
        <v>17</v>
      </c>
      <c r="F2694" s="79">
        <f>E2694+F2670</f>
        <v>412</v>
      </c>
    </row>
    <row r="2695" spans="1:6" x14ac:dyDescent="0.25">
      <c r="A2695" s="5" t="s">
        <v>27</v>
      </c>
      <c r="B2695" s="26">
        <v>44005</v>
      </c>
      <c r="C2695" s="4">
        <v>23</v>
      </c>
      <c r="D2695" s="29">
        <v>602</v>
      </c>
      <c r="F2695" s="79">
        <f t="shared" si="165"/>
        <v>33</v>
      </c>
    </row>
    <row r="2696" spans="1:6" x14ac:dyDescent="0.25">
      <c r="A2696" s="5" t="s">
        <v>37</v>
      </c>
      <c r="B2696" s="26">
        <v>44005</v>
      </c>
      <c r="C2696" s="4">
        <v>0</v>
      </c>
      <c r="D2696" s="29">
        <v>115</v>
      </c>
      <c r="F2696" s="79">
        <f t="shared" si="165"/>
        <v>0</v>
      </c>
    </row>
    <row r="2697" spans="1:6" x14ac:dyDescent="0.25">
      <c r="A2697" s="5" t="s">
        <v>38</v>
      </c>
      <c r="B2697" s="26">
        <v>44005</v>
      </c>
      <c r="C2697" s="4">
        <v>17</v>
      </c>
      <c r="D2697" s="29">
        <v>177</v>
      </c>
      <c r="F2697" s="79">
        <f t="shared" si="165"/>
        <v>0</v>
      </c>
    </row>
    <row r="2698" spans="1:6" x14ac:dyDescent="0.25">
      <c r="A2698" s="5" t="s">
        <v>48</v>
      </c>
      <c r="B2698" s="26">
        <v>44005</v>
      </c>
      <c r="C2698" s="4">
        <v>6</v>
      </c>
      <c r="D2698" s="29">
        <v>45</v>
      </c>
      <c r="F2698" s="79">
        <f t="shared" ref="F2698:F2712" si="166">E2698+F2673</f>
        <v>0</v>
      </c>
    </row>
    <row r="2699" spans="1:6" x14ac:dyDescent="0.25">
      <c r="A2699" s="5" t="s">
        <v>39</v>
      </c>
      <c r="B2699" s="26">
        <v>44005</v>
      </c>
      <c r="C2699" s="4">
        <v>2</v>
      </c>
      <c r="D2699" s="29">
        <v>17</v>
      </c>
      <c r="F2699" s="79">
        <f t="shared" si="166"/>
        <v>0</v>
      </c>
    </row>
    <row r="2700" spans="1:6" x14ac:dyDescent="0.25">
      <c r="A2700" s="5" t="s">
        <v>40</v>
      </c>
      <c r="B2700" s="26">
        <v>44005</v>
      </c>
      <c r="C2700" s="4">
        <v>0</v>
      </c>
      <c r="D2700" s="29">
        <v>6</v>
      </c>
      <c r="F2700" s="79">
        <f t="shared" si="166"/>
        <v>0</v>
      </c>
    </row>
    <row r="2701" spans="1:6" x14ac:dyDescent="0.25">
      <c r="A2701" s="5" t="s">
        <v>28</v>
      </c>
      <c r="B2701" s="26">
        <v>44005</v>
      </c>
      <c r="C2701" s="4">
        <v>1</v>
      </c>
      <c r="D2701" s="29">
        <v>65</v>
      </c>
      <c r="F2701" s="79">
        <f t="shared" si="166"/>
        <v>0</v>
      </c>
    </row>
    <row r="2702" spans="1:6" x14ac:dyDescent="0.25">
      <c r="A2702" s="5" t="s">
        <v>24</v>
      </c>
      <c r="B2702" s="26">
        <v>44005</v>
      </c>
      <c r="C2702" s="4">
        <v>8</v>
      </c>
      <c r="D2702" s="29">
        <v>139</v>
      </c>
      <c r="F2702" s="79">
        <f t="shared" si="166"/>
        <v>0</v>
      </c>
    </row>
    <row r="2703" spans="1:6" x14ac:dyDescent="0.25">
      <c r="A2703" s="5" t="s">
        <v>30</v>
      </c>
      <c r="B2703" s="26">
        <v>44005</v>
      </c>
      <c r="C2703" s="4">
        <v>0</v>
      </c>
      <c r="D2703" s="29">
        <v>45</v>
      </c>
      <c r="F2703" s="79">
        <f t="shared" si="166"/>
        <v>0</v>
      </c>
    </row>
    <row r="2704" spans="1:6" x14ac:dyDescent="0.25">
      <c r="A2704" s="5" t="s">
        <v>26</v>
      </c>
      <c r="B2704" s="26">
        <v>44005</v>
      </c>
      <c r="C2704" s="4">
        <v>29</v>
      </c>
      <c r="D2704" s="29">
        <v>343</v>
      </c>
      <c r="F2704" s="79">
        <f t="shared" si="166"/>
        <v>0</v>
      </c>
    </row>
    <row r="2705" spans="1:6" x14ac:dyDescent="0.25">
      <c r="A2705" s="5" t="s">
        <v>25</v>
      </c>
      <c r="B2705" s="26">
        <v>44005</v>
      </c>
      <c r="C2705" s="4">
        <v>19</v>
      </c>
      <c r="D2705" s="29">
        <v>718</v>
      </c>
      <c r="E2705" s="4">
        <v>1</v>
      </c>
      <c r="F2705" s="79">
        <f t="shared" si="166"/>
        <v>2</v>
      </c>
    </row>
    <row r="2706" spans="1:6" x14ac:dyDescent="0.25">
      <c r="A2706" s="5" t="s">
        <v>41</v>
      </c>
      <c r="B2706" s="26">
        <v>44005</v>
      </c>
      <c r="C2706" s="4">
        <v>0</v>
      </c>
      <c r="D2706" s="29">
        <v>22</v>
      </c>
      <c r="F2706" s="79">
        <f t="shared" si="166"/>
        <v>4</v>
      </c>
    </row>
    <row r="2707" spans="1:6" x14ac:dyDescent="0.25">
      <c r="A2707" s="5" t="s">
        <v>42</v>
      </c>
      <c r="B2707" s="26">
        <v>44005</v>
      </c>
      <c r="C2707" s="4">
        <v>0</v>
      </c>
      <c r="D2707" s="29">
        <v>8</v>
      </c>
      <c r="F2707" s="79">
        <f>E2707+F2683</f>
        <v>0</v>
      </c>
    </row>
    <row r="2708" spans="1:6" x14ac:dyDescent="0.25">
      <c r="A2708" s="5" t="s">
        <v>43</v>
      </c>
      <c r="B2708" s="26">
        <v>44005</v>
      </c>
      <c r="C2708" s="4">
        <v>0</v>
      </c>
      <c r="D2708" s="29">
        <v>11</v>
      </c>
      <c r="F2708" s="79">
        <f t="shared" si="166"/>
        <v>0</v>
      </c>
    </row>
    <row r="2709" spans="1:6" x14ac:dyDescent="0.25">
      <c r="A2709" s="5" t="s">
        <v>44</v>
      </c>
      <c r="B2709" s="26">
        <v>44005</v>
      </c>
      <c r="C2709" s="4">
        <v>0</v>
      </c>
      <c r="D2709" s="29">
        <v>51</v>
      </c>
      <c r="F2709" s="79">
        <f t="shared" si="166"/>
        <v>0</v>
      </c>
    </row>
    <row r="2710" spans="1:6" x14ac:dyDescent="0.25">
      <c r="A2710" s="5" t="s">
        <v>29</v>
      </c>
      <c r="B2710" s="26">
        <v>44005</v>
      </c>
      <c r="C2710" s="4">
        <v>29</v>
      </c>
      <c r="D2710" s="29">
        <v>369</v>
      </c>
      <c r="F2710" s="79">
        <f>E2710+F2686</f>
        <v>4</v>
      </c>
    </row>
    <row r="2711" spans="1:6" x14ac:dyDescent="0.25">
      <c r="A2711" s="5" t="s">
        <v>45</v>
      </c>
      <c r="B2711" s="26">
        <v>44005</v>
      </c>
      <c r="C2711" s="4">
        <v>0</v>
      </c>
      <c r="D2711" s="29">
        <v>22</v>
      </c>
      <c r="F2711" s="79">
        <f>E2711+F2687</f>
        <v>0</v>
      </c>
    </row>
    <row r="2712" spans="1:6" x14ac:dyDescent="0.25">
      <c r="A2712" s="5" t="s">
        <v>46</v>
      </c>
      <c r="B2712" s="26">
        <v>44005</v>
      </c>
      <c r="C2712" s="4">
        <v>0</v>
      </c>
      <c r="D2712" s="29">
        <v>149</v>
      </c>
      <c r="F2712" s="79">
        <f t="shared" si="166"/>
        <v>0</v>
      </c>
    </row>
    <row r="2713" spans="1:6" x14ac:dyDescent="0.25">
      <c r="A2713" s="5" t="s">
        <v>47</v>
      </c>
      <c r="B2713" s="26">
        <v>44005</v>
      </c>
      <c r="C2713" s="4">
        <v>0</v>
      </c>
      <c r="D2713" s="29">
        <v>60</v>
      </c>
      <c r="F2713" s="79">
        <f>E2713+F2689</f>
        <v>4</v>
      </c>
    </row>
    <row r="2714" spans="1:6" x14ac:dyDescent="0.25">
      <c r="A2714" s="61" t="s">
        <v>22</v>
      </c>
      <c r="B2714" s="26">
        <v>44006</v>
      </c>
      <c r="C2714" s="4">
        <v>1463</v>
      </c>
      <c r="D2714" s="29">
        <v>23161</v>
      </c>
      <c r="E2714" s="4">
        <v>21</v>
      </c>
      <c r="F2714" s="79">
        <f>E2714+F2690</f>
        <v>485</v>
      </c>
    </row>
    <row r="2715" spans="1:6" x14ac:dyDescent="0.25">
      <c r="A2715" s="5" t="s">
        <v>35</v>
      </c>
      <c r="B2715" s="26">
        <v>44006</v>
      </c>
      <c r="C2715" s="4">
        <v>0</v>
      </c>
      <c r="D2715" s="29">
        <v>0</v>
      </c>
      <c r="F2715" s="79">
        <f t="shared" ref="F2715:F2721" si="167">E2715+F2691</f>
        <v>0</v>
      </c>
    </row>
    <row r="2716" spans="1:6" x14ac:dyDescent="0.25">
      <c r="A2716" s="5" t="s">
        <v>21</v>
      </c>
      <c r="B2716" s="26">
        <v>44006</v>
      </c>
      <c r="C2716" s="4">
        <v>37</v>
      </c>
      <c r="D2716" s="29">
        <v>1694</v>
      </c>
      <c r="E2716" s="4">
        <v>2</v>
      </c>
      <c r="F2716" s="79">
        <f t="shared" si="167"/>
        <v>87</v>
      </c>
    </row>
    <row r="2717" spans="1:6" x14ac:dyDescent="0.25">
      <c r="A2717" s="5" t="s">
        <v>36</v>
      </c>
      <c r="B2717" s="26">
        <v>44006</v>
      </c>
      <c r="C2717" s="4">
        <v>2</v>
      </c>
      <c r="D2717" s="29">
        <v>103</v>
      </c>
      <c r="F2717" s="79">
        <f t="shared" si="167"/>
        <v>2</v>
      </c>
    </row>
    <row r="2718" spans="1:6" x14ac:dyDescent="0.25">
      <c r="A2718" s="5" t="s">
        <v>20</v>
      </c>
      <c r="B2718" s="26">
        <v>44006</v>
      </c>
      <c r="C2718" s="4">
        <v>1012</v>
      </c>
      <c r="D2718" s="29">
        <v>21797</v>
      </c>
      <c r="E2718" s="4">
        <v>10</v>
      </c>
      <c r="F2718" s="79">
        <f t="shared" si="167"/>
        <v>422</v>
      </c>
    </row>
    <row r="2719" spans="1:6" x14ac:dyDescent="0.25">
      <c r="A2719" s="5" t="s">
        <v>27</v>
      </c>
      <c r="B2719" s="26">
        <v>44006</v>
      </c>
      <c r="C2719" s="4">
        <v>2</v>
      </c>
      <c r="D2719" s="29">
        <v>604</v>
      </c>
      <c r="F2719" s="79">
        <f t="shared" si="167"/>
        <v>33</v>
      </c>
    </row>
    <row r="2720" spans="1:6" x14ac:dyDescent="0.25">
      <c r="A2720" s="5" t="s">
        <v>37</v>
      </c>
      <c r="B2720" s="26">
        <v>44006</v>
      </c>
      <c r="C2720" s="4">
        <v>0</v>
      </c>
      <c r="D2720" s="29">
        <v>115</v>
      </c>
      <c r="F2720" s="79">
        <f t="shared" si="167"/>
        <v>0</v>
      </c>
    </row>
    <row r="2721" spans="1:6" x14ac:dyDescent="0.25">
      <c r="A2721" s="5" t="s">
        <v>38</v>
      </c>
      <c r="B2721" s="26">
        <v>44006</v>
      </c>
      <c r="C2721" s="4">
        <v>24</v>
      </c>
      <c r="D2721" s="29">
        <v>201</v>
      </c>
      <c r="F2721" s="79">
        <f t="shared" si="167"/>
        <v>0</v>
      </c>
    </row>
    <row r="2722" spans="1:6" x14ac:dyDescent="0.25">
      <c r="A2722" s="5" t="s">
        <v>48</v>
      </c>
      <c r="B2722" s="26">
        <v>44006</v>
      </c>
      <c r="C2722" s="4">
        <v>0</v>
      </c>
      <c r="D2722" s="29">
        <v>45</v>
      </c>
      <c r="F2722" s="79">
        <f t="shared" ref="F2722:F2733" si="168">E2722+F2697</f>
        <v>0</v>
      </c>
    </row>
    <row r="2723" spans="1:6" x14ac:dyDescent="0.25">
      <c r="A2723" s="5" t="s">
        <v>39</v>
      </c>
      <c r="B2723" s="26">
        <v>44006</v>
      </c>
      <c r="C2723" s="4">
        <v>26</v>
      </c>
      <c r="D2723" s="29">
        <v>43</v>
      </c>
      <c r="F2723" s="79">
        <f t="shared" si="168"/>
        <v>0</v>
      </c>
    </row>
    <row r="2724" spans="1:6" x14ac:dyDescent="0.25">
      <c r="A2724" s="5" t="s">
        <v>40</v>
      </c>
      <c r="B2724" s="26">
        <v>44006</v>
      </c>
      <c r="C2724" s="4">
        <v>1</v>
      </c>
      <c r="D2724" s="29">
        <v>7</v>
      </c>
      <c r="F2724" s="79">
        <f t="shared" si="168"/>
        <v>0</v>
      </c>
    </row>
    <row r="2725" spans="1:6" x14ac:dyDescent="0.25">
      <c r="A2725" s="5" t="s">
        <v>28</v>
      </c>
      <c r="B2725" s="26">
        <v>44006</v>
      </c>
      <c r="C2725" s="4">
        <v>7</v>
      </c>
      <c r="D2725" s="29">
        <v>72</v>
      </c>
      <c r="F2725" s="79">
        <f t="shared" si="168"/>
        <v>0</v>
      </c>
    </row>
    <row r="2726" spans="1:6" x14ac:dyDescent="0.25">
      <c r="A2726" s="5" t="s">
        <v>24</v>
      </c>
      <c r="B2726" s="26">
        <v>44006</v>
      </c>
      <c r="C2726" s="4">
        <v>8</v>
      </c>
      <c r="D2726" s="29">
        <v>147</v>
      </c>
      <c r="F2726" s="79">
        <f t="shared" si="168"/>
        <v>0</v>
      </c>
    </row>
    <row r="2727" spans="1:6" x14ac:dyDescent="0.25">
      <c r="A2727" s="5" t="s">
        <v>30</v>
      </c>
      <c r="B2727" s="26">
        <v>44006</v>
      </c>
      <c r="C2727" s="4">
        <v>0</v>
      </c>
      <c r="D2727" s="29">
        <v>45</v>
      </c>
      <c r="F2727" s="79">
        <f t="shared" si="168"/>
        <v>0</v>
      </c>
    </row>
    <row r="2728" spans="1:6" x14ac:dyDescent="0.25">
      <c r="A2728" s="5" t="s">
        <v>26</v>
      </c>
      <c r="B2728" s="26">
        <v>44006</v>
      </c>
      <c r="C2728" s="4">
        <v>12</v>
      </c>
      <c r="D2728" s="29">
        <v>355</v>
      </c>
      <c r="E2728" s="4">
        <v>1</v>
      </c>
      <c r="F2728" s="79">
        <f t="shared" si="168"/>
        <v>1</v>
      </c>
    </row>
    <row r="2729" spans="1:6" x14ac:dyDescent="0.25">
      <c r="A2729" s="5" t="s">
        <v>25</v>
      </c>
      <c r="B2729" s="26">
        <v>44006</v>
      </c>
      <c r="C2729" s="4">
        <v>24</v>
      </c>
      <c r="D2729" s="29">
        <v>742</v>
      </c>
      <c r="E2729" s="4">
        <v>2</v>
      </c>
      <c r="F2729" s="79">
        <f t="shared" si="168"/>
        <v>2</v>
      </c>
    </row>
    <row r="2730" spans="1:6" x14ac:dyDescent="0.25">
      <c r="A2730" s="5" t="s">
        <v>41</v>
      </c>
      <c r="B2730" s="26">
        <v>44006</v>
      </c>
      <c r="C2730" s="4">
        <v>3</v>
      </c>
      <c r="D2730" s="29">
        <v>25</v>
      </c>
      <c r="F2730" s="79">
        <f t="shared" si="168"/>
        <v>2</v>
      </c>
    </row>
    <row r="2731" spans="1:6" x14ac:dyDescent="0.25">
      <c r="A2731" s="5" t="s">
        <v>42</v>
      </c>
      <c r="B2731" s="26">
        <v>44006</v>
      </c>
      <c r="C2731" s="4">
        <v>0</v>
      </c>
      <c r="D2731" s="29">
        <v>8</v>
      </c>
      <c r="F2731" s="79">
        <f>E2731+F2707</f>
        <v>0</v>
      </c>
    </row>
    <row r="2732" spans="1:6" x14ac:dyDescent="0.25">
      <c r="A2732" s="5" t="s">
        <v>43</v>
      </c>
      <c r="B2732" s="26">
        <v>44006</v>
      </c>
      <c r="C2732" s="4">
        <v>0</v>
      </c>
      <c r="D2732" s="29">
        <v>11</v>
      </c>
      <c r="F2732" s="79">
        <f t="shared" si="168"/>
        <v>0</v>
      </c>
    </row>
    <row r="2733" spans="1:6" x14ac:dyDescent="0.25">
      <c r="A2733" s="5" t="s">
        <v>44</v>
      </c>
      <c r="B2733" s="26">
        <v>44006</v>
      </c>
      <c r="C2733" s="4">
        <v>-1</v>
      </c>
      <c r="D2733" s="29">
        <v>50</v>
      </c>
      <c r="F2733" s="79">
        <f t="shared" si="168"/>
        <v>0</v>
      </c>
    </row>
    <row r="2734" spans="1:6" x14ac:dyDescent="0.25">
      <c r="A2734" s="5" t="s">
        <v>29</v>
      </c>
      <c r="B2734" s="26">
        <v>44006</v>
      </c>
      <c r="C2734" s="4">
        <v>4</v>
      </c>
      <c r="D2734" s="29">
        <v>373</v>
      </c>
      <c r="F2734" s="79">
        <f>E2734+F2710</f>
        <v>4</v>
      </c>
    </row>
    <row r="2735" spans="1:6" x14ac:dyDescent="0.25">
      <c r="A2735" s="5" t="s">
        <v>45</v>
      </c>
      <c r="B2735" s="26">
        <v>44006</v>
      </c>
      <c r="C2735" s="4">
        <v>0</v>
      </c>
      <c r="D2735" s="29">
        <v>22</v>
      </c>
      <c r="F2735" s="79">
        <f>E2735+F2711</f>
        <v>0</v>
      </c>
    </row>
    <row r="2736" spans="1:6" x14ac:dyDescent="0.25">
      <c r="A2736" s="5" t="s">
        <v>46</v>
      </c>
      <c r="B2736" s="26">
        <v>44006</v>
      </c>
      <c r="C2736" s="4">
        <v>0</v>
      </c>
      <c r="D2736" s="29">
        <v>149</v>
      </c>
      <c r="E2736" s="4">
        <v>1</v>
      </c>
      <c r="F2736" s="79">
        <f>E2736+F2712</f>
        <v>1</v>
      </c>
    </row>
    <row r="2737" spans="1:6" x14ac:dyDescent="0.25">
      <c r="A2737" s="5" t="s">
        <v>47</v>
      </c>
      <c r="B2737" s="26">
        <v>44006</v>
      </c>
      <c r="C2737" s="4">
        <v>10</v>
      </c>
      <c r="D2737" s="29">
        <v>70</v>
      </c>
      <c r="F2737" s="79">
        <f>E2737+F2713</f>
        <v>4</v>
      </c>
    </row>
    <row r="2738" spans="1:6" x14ac:dyDescent="0.25">
      <c r="A2738" s="61" t="s">
        <v>22</v>
      </c>
      <c r="B2738" s="26">
        <v>44007</v>
      </c>
      <c r="C2738" s="4">
        <v>1482</v>
      </c>
      <c r="D2738" s="29">
        <v>24643</v>
      </c>
      <c r="E2738" s="4">
        <v>15</v>
      </c>
      <c r="F2738" s="79">
        <f>E2738+F2714</f>
        <v>500</v>
      </c>
    </row>
    <row r="2739" spans="1:6" x14ac:dyDescent="0.25">
      <c r="A2739" s="5" t="s">
        <v>35</v>
      </c>
      <c r="B2739" s="26">
        <v>44007</v>
      </c>
      <c r="C2739" s="4">
        <v>0</v>
      </c>
      <c r="D2739" s="29">
        <v>0</v>
      </c>
      <c r="F2739" s="79">
        <f t="shared" ref="F2739:F2745" si="169">E2739+F2715</f>
        <v>0</v>
      </c>
    </row>
    <row r="2740" spans="1:6" x14ac:dyDescent="0.25">
      <c r="A2740" s="5" t="s">
        <v>21</v>
      </c>
      <c r="B2740" s="26">
        <v>44007</v>
      </c>
      <c r="C2740" s="4">
        <v>61</v>
      </c>
      <c r="D2740" s="29">
        <v>1755</v>
      </c>
      <c r="E2740" s="4">
        <v>2</v>
      </c>
      <c r="F2740" s="79">
        <f t="shared" si="169"/>
        <v>89</v>
      </c>
    </row>
    <row r="2741" spans="1:6" x14ac:dyDescent="0.25">
      <c r="A2741" s="5" t="s">
        <v>36</v>
      </c>
      <c r="B2741" s="26">
        <v>44007</v>
      </c>
      <c r="C2741" s="4">
        <v>1</v>
      </c>
      <c r="D2741" s="29">
        <v>104</v>
      </c>
      <c r="F2741" s="79">
        <f t="shared" si="169"/>
        <v>2</v>
      </c>
    </row>
    <row r="2742" spans="1:6" x14ac:dyDescent="0.25">
      <c r="A2742" s="5" t="s">
        <v>20</v>
      </c>
      <c r="B2742" s="26">
        <v>44007</v>
      </c>
      <c r="C2742" s="4">
        <v>942</v>
      </c>
      <c r="D2742" s="29">
        <v>22739</v>
      </c>
      <c r="E2742" s="4">
        <v>15</v>
      </c>
      <c r="F2742" s="79">
        <f t="shared" si="169"/>
        <v>437</v>
      </c>
    </row>
    <row r="2743" spans="1:6" x14ac:dyDescent="0.25">
      <c r="A2743" s="5" t="s">
        <v>27</v>
      </c>
      <c r="B2743" s="26">
        <v>44007</v>
      </c>
      <c r="C2743" s="4">
        <v>6</v>
      </c>
      <c r="D2743" s="29">
        <v>610</v>
      </c>
      <c r="F2743" s="79">
        <f t="shared" si="169"/>
        <v>33</v>
      </c>
    </row>
    <row r="2744" spans="1:6" x14ac:dyDescent="0.25">
      <c r="A2744" s="5" t="s">
        <v>37</v>
      </c>
      <c r="B2744" s="26">
        <v>44007</v>
      </c>
      <c r="C2744" s="4">
        <v>0</v>
      </c>
      <c r="D2744" s="29">
        <v>115</v>
      </c>
      <c r="F2744" s="79">
        <f t="shared" si="169"/>
        <v>0</v>
      </c>
    </row>
    <row r="2745" spans="1:6" x14ac:dyDescent="0.25">
      <c r="A2745" s="5" t="s">
        <v>38</v>
      </c>
      <c r="B2745" s="26">
        <v>44007</v>
      </c>
      <c r="C2745" s="4">
        <v>17</v>
      </c>
      <c r="D2745" s="29">
        <v>218</v>
      </c>
      <c r="F2745" s="79">
        <f t="shared" si="169"/>
        <v>0</v>
      </c>
    </row>
    <row r="2746" spans="1:6" x14ac:dyDescent="0.25">
      <c r="A2746" s="5" t="s">
        <v>48</v>
      </c>
      <c r="B2746" s="26">
        <v>44007</v>
      </c>
      <c r="C2746" s="4">
        <v>0</v>
      </c>
      <c r="D2746" s="29">
        <v>45</v>
      </c>
      <c r="F2746" s="79">
        <f t="shared" ref="F2746:F2757" si="170">E2746+F2721</f>
        <v>0</v>
      </c>
    </row>
    <row r="2747" spans="1:6" x14ac:dyDescent="0.25">
      <c r="A2747" s="5" t="s">
        <v>39</v>
      </c>
      <c r="B2747" s="26">
        <v>44007</v>
      </c>
      <c r="C2747" s="4">
        <v>1</v>
      </c>
      <c r="D2747" s="29">
        <v>44</v>
      </c>
      <c r="F2747" s="79">
        <f t="shared" si="170"/>
        <v>0</v>
      </c>
    </row>
    <row r="2748" spans="1:6" x14ac:dyDescent="0.25">
      <c r="A2748" s="5" t="s">
        <v>40</v>
      </c>
      <c r="B2748" s="26">
        <v>44007</v>
      </c>
      <c r="C2748" s="4">
        <v>0</v>
      </c>
      <c r="D2748" s="29">
        <v>7</v>
      </c>
      <c r="F2748" s="79">
        <f t="shared" si="170"/>
        <v>0</v>
      </c>
    </row>
    <row r="2749" spans="1:6" x14ac:dyDescent="0.25">
      <c r="A2749" s="5" t="s">
        <v>28</v>
      </c>
      <c r="B2749" s="26">
        <v>44007</v>
      </c>
      <c r="C2749" s="4">
        <v>2</v>
      </c>
      <c r="D2749" s="29">
        <v>74</v>
      </c>
      <c r="F2749" s="79">
        <f t="shared" si="170"/>
        <v>0</v>
      </c>
    </row>
    <row r="2750" spans="1:6" x14ac:dyDescent="0.25">
      <c r="A2750" s="5" t="s">
        <v>24</v>
      </c>
      <c r="B2750" s="26">
        <v>44007</v>
      </c>
      <c r="C2750" s="4">
        <v>1</v>
      </c>
      <c r="D2750" s="29">
        <v>148</v>
      </c>
      <c r="F2750" s="79">
        <f t="shared" si="170"/>
        <v>0</v>
      </c>
    </row>
    <row r="2751" spans="1:6" x14ac:dyDescent="0.25">
      <c r="A2751" s="5" t="s">
        <v>30</v>
      </c>
      <c r="B2751" s="26">
        <v>44007</v>
      </c>
      <c r="C2751" s="4">
        <v>1</v>
      </c>
      <c r="D2751" s="29">
        <v>46</v>
      </c>
      <c r="F2751" s="79">
        <f t="shared" si="170"/>
        <v>0</v>
      </c>
    </row>
    <row r="2752" spans="1:6" x14ac:dyDescent="0.25">
      <c r="A2752" s="5" t="s">
        <v>26</v>
      </c>
      <c r="B2752" s="26">
        <v>44007</v>
      </c>
      <c r="C2752" s="4">
        <v>20</v>
      </c>
      <c r="D2752" s="29">
        <v>375</v>
      </c>
      <c r="E2752" s="4">
        <v>2</v>
      </c>
      <c r="F2752" s="79">
        <f t="shared" si="170"/>
        <v>2</v>
      </c>
    </row>
    <row r="2753" spans="1:6" x14ac:dyDescent="0.25">
      <c r="A2753" s="5" t="s">
        <v>25</v>
      </c>
      <c r="B2753" s="26">
        <v>44007</v>
      </c>
      <c r="C2753" s="4">
        <v>50</v>
      </c>
      <c r="D2753" s="29">
        <v>792</v>
      </c>
      <c r="F2753" s="79">
        <f t="shared" si="170"/>
        <v>1</v>
      </c>
    </row>
    <row r="2754" spans="1:6" x14ac:dyDescent="0.25">
      <c r="A2754" s="5" t="s">
        <v>41</v>
      </c>
      <c r="B2754" s="26">
        <v>44007</v>
      </c>
      <c r="C2754" s="4">
        <v>0</v>
      </c>
      <c r="D2754" s="29">
        <v>25</v>
      </c>
      <c r="F2754" s="79">
        <f t="shared" si="170"/>
        <v>2</v>
      </c>
    </row>
    <row r="2755" spans="1:6" x14ac:dyDescent="0.25">
      <c r="A2755" s="5" t="s">
        <v>42</v>
      </c>
      <c r="B2755" s="26">
        <v>44007</v>
      </c>
      <c r="C2755" s="4">
        <v>0</v>
      </c>
      <c r="D2755" s="29">
        <v>8</v>
      </c>
      <c r="F2755" s="79">
        <f>E2755+F2731</f>
        <v>0</v>
      </c>
    </row>
    <row r="2756" spans="1:6" x14ac:dyDescent="0.25">
      <c r="A2756" s="5" t="s">
        <v>43</v>
      </c>
      <c r="B2756" s="26">
        <v>44007</v>
      </c>
      <c r="C2756" s="4">
        <v>0</v>
      </c>
      <c r="D2756" s="29">
        <v>11</v>
      </c>
      <c r="F2756" s="79">
        <f t="shared" si="170"/>
        <v>0</v>
      </c>
    </row>
    <row r="2757" spans="1:6" x14ac:dyDescent="0.25">
      <c r="A2757" s="5" t="s">
        <v>44</v>
      </c>
      <c r="B2757" s="26">
        <v>44007</v>
      </c>
      <c r="C2757" s="4">
        <v>0</v>
      </c>
      <c r="D2757" s="29">
        <v>50</v>
      </c>
      <c r="F2757" s="79">
        <f t="shared" si="170"/>
        <v>0</v>
      </c>
    </row>
    <row r="2758" spans="1:6" x14ac:dyDescent="0.25">
      <c r="A2758" s="5" t="s">
        <v>29</v>
      </c>
      <c r="B2758" s="26">
        <v>44007</v>
      </c>
      <c r="C2758" s="4">
        <v>21</v>
      </c>
      <c r="D2758" s="29">
        <v>394</v>
      </c>
      <c r="F2758" s="79">
        <f>E2758+F2734</f>
        <v>4</v>
      </c>
    </row>
    <row r="2759" spans="1:6" x14ac:dyDescent="0.25">
      <c r="A2759" s="5" t="s">
        <v>45</v>
      </c>
      <c r="B2759" s="26">
        <v>44007</v>
      </c>
      <c r="C2759" s="4">
        <v>0</v>
      </c>
      <c r="D2759" s="29">
        <v>22</v>
      </c>
      <c r="F2759" s="79">
        <f>E2759+F2735</f>
        <v>0</v>
      </c>
    </row>
    <row r="2760" spans="1:6" x14ac:dyDescent="0.25">
      <c r="A2760" s="5" t="s">
        <v>46</v>
      </c>
      <c r="B2760" s="26">
        <v>44007</v>
      </c>
      <c r="C2760" s="4">
        <v>0</v>
      </c>
      <c r="D2760" s="29">
        <v>149</v>
      </c>
      <c r="F2760" s="79">
        <f>E2760+F2736</f>
        <v>1</v>
      </c>
    </row>
    <row r="2761" spans="1:6" x14ac:dyDescent="0.25">
      <c r="A2761" s="5" t="s">
        <v>47</v>
      </c>
      <c r="B2761" s="26">
        <v>44007</v>
      </c>
      <c r="C2761" s="4">
        <v>1</v>
      </c>
      <c r="D2761" s="29">
        <v>71</v>
      </c>
      <c r="F2761" s="79">
        <f>E2761+F2737</f>
        <v>4</v>
      </c>
    </row>
    <row r="2762" spans="1:6" x14ac:dyDescent="0.25">
      <c r="A2762" s="61" t="s">
        <v>22</v>
      </c>
      <c r="B2762" s="26">
        <v>44008</v>
      </c>
      <c r="C2762" s="4">
        <v>1692</v>
      </c>
      <c r="D2762" s="29">
        <v>26335</v>
      </c>
      <c r="E2762" s="4">
        <v>21</v>
      </c>
      <c r="F2762" s="79">
        <f>E2762+F2738</f>
        <v>521</v>
      </c>
    </row>
    <row r="2763" spans="1:6" x14ac:dyDescent="0.25">
      <c r="A2763" s="5" t="s">
        <v>35</v>
      </c>
      <c r="B2763" s="26">
        <v>44008</v>
      </c>
      <c r="C2763" s="4">
        <v>0</v>
      </c>
      <c r="D2763" s="29">
        <v>0</v>
      </c>
      <c r="F2763" s="79">
        <f t="shared" ref="F2763:F2769" si="171">E2763+F2739</f>
        <v>0</v>
      </c>
    </row>
    <row r="2764" spans="1:6" x14ac:dyDescent="0.25">
      <c r="A2764" s="5" t="s">
        <v>21</v>
      </c>
      <c r="B2764" s="26">
        <v>44008</v>
      </c>
      <c r="C2764" s="4">
        <v>76</v>
      </c>
      <c r="D2764" s="29">
        <v>1831</v>
      </c>
      <c r="E2764" s="4">
        <v>2</v>
      </c>
      <c r="F2764" s="79">
        <f t="shared" si="171"/>
        <v>91</v>
      </c>
    </row>
    <row r="2765" spans="1:6" x14ac:dyDescent="0.25">
      <c r="A2765" s="5" t="s">
        <v>36</v>
      </c>
      <c r="B2765" s="26">
        <v>44008</v>
      </c>
      <c r="C2765" s="4">
        <v>10</v>
      </c>
      <c r="D2765" s="29">
        <v>114</v>
      </c>
      <c r="F2765" s="79">
        <f t="shared" si="171"/>
        <v>2</v>
      </c>
    </row>
    <row r="2766" spans="1:6" x14ac:dyDescent="0.25">
      <c r="A2766" s="5" t="s">
        <v>20</v>
      </c>
      <c r="B2766" s="26">
        <v>44008</v>
      </c>
      <c r="C2766" s="4">
        <v>967</v>
      </c>
      <c r="D2766" s="29">
        <v>23706</v>
      </c>
      <c r="E2766" s="4">
        <v>11</v>
      </c>
      <c r="F2766" s="79">
        <f t="shared" si="171"/>
        <v>448</v>
      </c>
    </row>
    <row r="2767" spans="1:6" x14ac:dyDescent="0.25">
      <c r="A2767" s="5" t="s">
        <v>27</v>
      </c>
      <c r="B2767" s="26">
        <v>44008</v>
      </c>
      <c r="C2767" s="4">
        <v>8</v>
      </c>
      <c r="D2767" s="29">
        <v>618</v>
      </c>
      <c r="F2767" s="79">
        <f t="shared" si="171"/>
        <v>33</v>
      </c>
    </row>
    <row r="2768" spans="1:6" x14ac:dyDescent="0.25">
      <c r="A2768" s="5" t="s">
        <v>37</v>
      </c>
      <c r="B2768" s="26">
        <v>44008</v>
      </c>
      <c r="C2768" s="4">
        <v>0</v>
      </c>
      <c r="D2768" s="29">
        <v>115</v>
      </c>
      <c r="F2768" s="79">
        <f t="shared" si="171"/>
        <v>0</v>
      </c>
    </row>
    <row r="2769" spans="1:6" x14ac:dyDescent="0.25">
      <c r="A2769" s="5" t="s">
        <v>38</v>
      </c>
      <c r="B2769" s="26">
        <v>44008</v>
      </c>
      <c r="C2769" s="4">
        <v>19</v>
      </c>
      <c r="D2769" s="29">
        <v>237</v>
      </c>
      <c r="F2769" s="79">
        <f t="shared" si="171"/>
        <v>0</v>
      </c>
    </row>
    <row r="2770" spans="1:6" x14ac:dyDescent="0.25">
      <c r="A2770" s="5" t="s">
        <v>48</v>
      </c>
      <c r="B2770" s="26">
        <v>44008</v>
      </c>
      <c r="C2770" s="4">
        <v>25</v>
      </c>
      <c r="D2770" s="29">
        <v>70</v>
      </c>
      <c r="F2770" s="79">
        <f t="shared" ref="F2770:F2781" si="172">E2770+F2745</f>
        <v>0</v>
      </c>
    </row>
    <row r="2771" spans="1:6" x14ac:dyDescent="0.25">
      <c r="A2771" s="5" t="s">
        <v>39</v>
      </c>
      <c r="B2771" s="26">
        <v>44008</v>
      </c>
      <c r="C2771" s="4">
        <v>27</v>
      </c>
      <c r="D2771" s="29">
        <v>71</v>
      </c>
      <c r="F2771" s="79">
        <f t="shared" si="172"/>
        <v>0</v>
      </c>
    </row>
    <row r="2772" spans="1:6" x14ac:dyDescent="0.25">
      <c r="A2772" s="5" t="s">
        <v>40</v>
      </c>
      <c r="B2772" s="26">
        <v>44008</v>
      </c>
      <c r="C2772" s="4">
        <v>0</v>
      </c>
      <c r="D2772" s="29">
        <v>7</v>
      </c>
      <c r="F2772" s="79">
        <f t="shared" si="172"/>
        <v>0</v>
      </c>
    </row>
    <row r="2773" spans="1:6" x14ac:dyDescent="0.25">
      <c r="A2773" s="5" t="s">
        <v>28</v>
      </c>
      <c r="B2773" s="26">
        <v>44008</v>
      </c>
      <c r="C2773" s="4">
        <v>1</v>
      </c>
      <c r="D2773" s="29">
        <v>75</v>
      </c>
      <c r="F2773" s="79">
        <f t="shared" si="172"/>
        <v>0</v>
      </c>
    </row>
    <row r="2774" spans="1:6" x14ac:dyDescent="0.25">
      <c r="A2774" s="5" t="s">
        <v>24</v>
      </c>
      <c r="B2774" s="26">
        <v>44008</v>
      </c>
      <c r="C2774" s="4">
        <v>3</v>
      </c>
      <c r="D2774" s="29">
        <v>151</v>
      </c>
      <c r="F2774" s="79">
        <f t="shared" si="172"/>
        <v>0</v>
      </c>
    </row>
    <row r="2775" spans="1:6" x14ac:dyDescent="0.25">
      <c r="A2775" s="5" t="s">
        <v>30</v>
      </c>
      <c r="B2775" s="26">
        <v>44008</v>
      </c>
      <c r="C2775" s="4">
        <v>0</v>
      </c>
      <c r="D2775" s="29">
        <v>46</v>
      </c>
      <c r="F2775" s="79">
        <f t="shared" si="172"/>
        <v>0</v>
      </c>
    </row>
    <row r="2776" spans="1:6" x14ac:dyDescent="0.25">
      <c r="A2776" s="5" t="s">
        <v>26</v>
      </c>
      <c r="B2776" s="26">
        <v>44008</v>
      </c>
      <c r="C2776" s="4">
        <v>31</v>
      </c>
      <c r="D2776" s="29">
        <v>406</v>
      </c>
      <c r="F2776" s="79">
        <f t="shared" si="172"/>
        <v>0</v>
      </c>
    </row>
    <row r="2777" spans="1:6" x14ac:dyDescent="0.25">
      <c r="A2777" s="5" t="s">
        <v>25</v>
      </c>
      <c r="B2777" s="26">
        <v>44008</v>
      </c>
      <c r="C2777" s="4">
        <v>13</v>
      </c>
      <c r="D2777" s="29">
        <v>805</v>
      </c>
      <c r="F2777" s="79">
        <f t="shared" si="172"/>
        <v>2</v>
      </c>
    </row>
    <row r="2778" spans="1:6" x14ac:dyDescent="0.25">
      <c r="A2778" s="5" t="s">
        <v>41</v>
      </c>
      <c r="B2778" s="26">
        <v>44008</v>
      </c>
      <c r="C2778" s="4">
        <v>0</v>
      </c>
      <c r="D2778" s="29">
        <v>25</v>
      </c>
      <c r="F2778" s="79">
        <f t="shared" si="172"/>
        <v>1</v>
      </c>
    </row>
    <row r="2779" spans="1:6" x14ac:dyDescent="0.25">
      <c r="A2779" s="5" t="s">
        <v>42</v>
      </c>
      <c r="B2779" s="26">
        <v>44008</v>
      </c>
      <c r="C2779" s="4">
        <v>0</v>
      </c>
      <c r="D2779" s="29">
        <v>8</v>
      </c>
      <c r="F2779" s="79">
        <f>E2779+F2755</f>
        <v>0</v>
      </c>
    </row>
    <row r="2780" spans="1:6" x14ac:dyDescent="0.25">
      <c r="A2780" s="5" t="s">
        <v>43</v>
      </c>
      <c r="B2780" s="26">
        <v>44008</v>
      </c>
      <c r="C2780" s="4">
        <v>0</v>
      </c>
      <c r="D2780" s="29">
        <v>11</v>
      </c>
      <c r="F2780" s="79">
        <f t="shared" si="172"/>
        <v>0</v>
      </c>
    </row>
    <row r="2781" spans="1:6" x14ac:dyDescent="0.25">
      <c r="A2781" s="5" t="s">
        <v>44</v>
      </c>
      <c r="B2781" s="26">
        <v>44008</v>
      </c>
      <c r="C2781" s="4">
        <v>0</v>
      </c>
      <c r="D2781" s="29">
        <v>50</v>
      </c>
      <c r="F2781" s="79">
        <f t="shared" si="172"/>
        <v>0</v>
      </c>
    </row>
    <row r="2782" spans="1:6" x14ac:dyDescent="0.25">
      <c r="A2782" s="5" t="s">
        <v>29</v>
      </c>
      <c r="B2782" s="26">
        <v>44008</v>
      </c>
      <c r="C2782" s="4">
        <v>12</v>
      </c>
      <c r="D2782" s="29">
        <v>406</v>
      </c>
      <c r="F2782" s="79">
        <f>E2782+F2758</f>
        <v>4</v>
      </c>
    </row>
    <row r="2783" spans="1:6" x14ac:dyDescent="0.25">
      <c r="A2783" s="5" t="s">
        <v>45</v>
      </c>
      <c r="B2783" s="26">
        <v>44008</v>
      </c>
      <c r="C2783" s="4">
        <v>0</v>
      </c>
      <c r="D2783" s="29">
        <v>22</v>
      </c>
      <c r="F2783" s="79">
        <f>E2783+F2759</f>
        <v>0</v>
      </c>
    </row>
    <row r="2784" spans="1:6" x14ac:dyDescent="0.25">
      <c r="A2784" s="5" t="s">
        <v>46</v>
      </c>
      <c r="B2784" s="26">
        <v>44008</v>
      </c>
      <c r="C2784" s="4">
        <v>0</v>
      </c>
      <c r="D2784" s="29">
        <v>149</v>
      </c>
      <c r="F2784" s="79">
        <f>E2784+F2760</f>
        <v>1</v>
      </c>
    </row>
    <row r="2785" spans="1:6" x14ac:dyDescent="0.25">
      <c r="A2785" s="5" t="s">
        <v>47</v>
      </c>
      <c r="B2785" s="26">
        <v>44008</v>
      </c>
      <c r="C2785" s="4">
        <v>1</v>
      </c>
      <c r="D2785" s="29">
        <v>72</v>
      </c>
      <c r="F2785" s="79">
        <f>E2785+F2761</f>
        <v>4</v>
      </c>
    </row>
    <row r="2786" spans="1:6" x14ac:dyDescent="0.25">
      <c r="A2786" s="61" t="s">
        <v>22</v>
      </c>
      <c r="B2786" s="26">
        <v>44009</v>
      </c>
      <c r="C2786" s="4">
        <v>1423</v>
      </c>
      <c r="D2786" s="29">
        <v>27758</v>
      </c>
      <c r="E2786" s="4">
        <v>13</v>
      </c>
      <c r="F2786" s="79">
        <f>E2786+F2762</f>
        <v>534</v>
      </c>
    </row>
    <row r="2787" spans="1:6" x14ac:dyDescent="0.25">
      <c r="A2787" s="5" t="s">
        <v>35</v>
      </c>
      <c r="B2787" s="26">
        <v>44009</v>
      </c>
      <c r="C2787" s="4">
        <v>0</v>
      </c>
      <c r="D2787" s="29">
        <v>0</v>
      </c>
      <c r="F2787" s="79">
        <f t="shared" ref="F2787:F2793" si="173">E2787+F2763</f>
        <v>0</v>
      </c>
    </row>
    <row r="2788" spans="1:6" x14ac:dyDescent="0.25">
      <c r="A2788" s="5" t="s">
        <v>21</v>
      </c>
      <c r="B2788" s="26">
        <v>44009</v>
      </c>
      <c r="C2788" s="4">
        <v>52</v>
      </c>
      <c r="D2788" s="29">
        <v>1883</v>
      </c>
      <c r="F2788" s="79">
        <f t="shared" si="173"/>
        <v>91</v>
      </c>
    </row>
    <row r="2789" spans="1:6" x14ac:dyDescent="0.25">
      <c r="A2789" s="5" t="s">
        <v>36</v>
      </c>
      <c r="B2789" s="26">
        <v>44009</v>
      </c>
      <c r="C2789" s="4">
        <v>0</v>
      </c>
      <c r="D2789" s="29">
        <v>114</v>
      </c>
      <c r="F2789" s="79">
        <f t="shared" si="173"/>
        <v>2</v>
      </c>
    </row>
    <row r="2790" spans="1:6" x14ac:dyDescent="0.25">
      <c r="A2790" s="5" t="s">
        <v>20</v>
      </c>
      <c r="B2790" s="26">
        <v>44009</v>
      </c>
      <c r="C2790" s="4">
        <v>849</v>
      </c>
      <c r="D2790" s="29">
        <v>24555</v>
      </c>
      <c r="E2790" s="4">
        <v>10</v>
      </c>
      <c r="F2790" s="79">
        <f t="shared" si="173"/>
        <v>458</v>
      </c>
    </row>
    <row r="2791" spans="1:6" x14ac:dyDescent="0.25">
      <c r="A2791" s="5" t="s">
        <v>27</v>
      </c>
      <c r="B2791" s="26">
        <v>44009</v>
      </c>
      <c r="C2791" s="4">
        <v>15</v>
      </c>
      <c r="D2791" s="29">
        <v>633</v>
      </c>
      <c r="F2791" s="79">
        <f t="shared" si="173"/>
        <v>33</v>
      </c>
    </row>
    <row r="2792" spans="1:6" x14ac:dyDescent="0.25">
      <c r="A2792" s="5" t="s">
        <v>37</v>
      </c>
      <c r="B2792" s="26">
        <v>44009</v>
      </c>
      <c r="C2792" s="4">
        <v>1</v>
      </c>
      <c r="D2792" s="29">
        <v>116</v>
      </c>
      <c r="F2792" s="79">
        <f t="shared" si="173"/>
        <v>0</v>
      </c>
    </row>
    <row r="2793" spans="1:6" x14ac:dyDescent="0.25">
      <c r="A2793" s="5" t="s">
        <v>38</v>
      </c>
      <c r="B2793" s="26">
        <v>44009</v>
      </c>
      <c r="C2793" s="4">
        <v>12</v>
      </c>
      <c r="D2793" s="29">
        <v>249</v>
      </c>
      <c r="F2793" s="79">
        <f t="shared" si="173"/>
        <v>0</v>
      </c>
    </row>
    <row r="2794" spans="1:6" x14ac:dyDescent="0.25">
      <c r="A2794" s="5" t="s">
        <v>48</v>
      </c>
      <c r="B2794" s="26">
        <v>44009</v>
      </c>
      <c r="C2794" s="4">
        <v>1</v>
      </c>
      <c r="D2794" s="29">
        <v>71</v>
      </c>
      <c r="F2794" s="79">
        <f t="shared" ref="F2794:F2805" si="174">E2794+F2769</f>
        <v>0</v>
      </c>
    </row>
    <row r="2795" spans="1:6" x14ac:dyDescent="0.25">
      <c r="A2795" s="5" t="s">
        <v>39</v>
      </c>
      <c r="B2795" s="26">
        <v>44009</v>
      </c>
      <c r="C2795" s="4">
        <v>3</v>
      </c>
      <c r="D2795" s="29">
        <v>74</v>
      </c>
      <c r="F2795" s="79">
        <f t="shared" si="174"/>
        <v>0</v>
      </c>
    </row>
    <row r="2796" spans="1:6" x14ac:dyDescent="0.25">
      <c r="A2796" s="5" t="s">
        <v>40</v>
      </c>
      <c r="B2796" s="26">
        <v>44009</v>
      </c>
      <c r="C2796" s="4">
        <v>0</v>
      </c>
      <c r="D2796" s="29">
        <v>7</v>
      </c>
      <c r="F2796" s="79">
        <f t="shared" si="174"/>
        <v>0</v>
      </c>
    </row>
    <row r="2797" spans="1:6" x14ac:dyDescent="0.25">
      <c r="A2797" s="5" t="s">
        <v>28</v>
      </c>
      <c r="B2797" s="26">
        <v>44009</v>
      </c>
      <c r="C2797" s="4">
        <v>1</v>
      </c>
      <c r="D2797" s="29">
        <v>76</v>
      </c>
      <c r="F2797" s="79">
        <f t="shared" si="174"/>
        <v>0</v>
      </c>
    </row>
    <row r="2798" spans="1:6" x14ac:dyDescent="0.25">
      <c r="A2798" s="5" t="s">
        <v>24</v>
      </c>
      <c r="B2798" s="26">
        <v>44009</v>
      </c>
      <c r="C2798" s="4">
        <v>6</v>
      </c>
      <c r="D2798" s="29">
        <v>157</v>
      </c>
      <c r="F2798" s="79">
        <f t="shared" si="174"/>
        <v>0</v>
      </c>
    </row>
    <row r="2799" spans="1:6" x14ac:dyDescent="0.25">
      <c r="A2799" s="5" t="s">
        <v>30</v>
      </c>
      <c r="B2799" s="26">
        <v>44009</v>
      </c>
      <c r="C2799" s="4">
        <v>0</v>
      </c>
      <c r="D2799" s="29">
        <v>46</v>
      </c>
      <c r="F2799" s="79">
        <f t="shared" si="174"/>
        <v>0</v>
      </c>
    </row>
    <row r="2800" spans="1:6" x14ac:dyDescent="0.25">
      <c r="A2800" s="5" t="s">
        <v>26</v>
      </c>
      <c r="B2800" s="26">
        <v>44009</v>
      </c>
      <c r="C2800" s="4">
        <v>16</v>
      </c>
      <c r="D2800" s="29">
        <v>422</v>
      </c>
      <c r="F2800" s="79">
        <f t="shared" si="174"/>
        <v>0</v>
      </c>
    </row>
    <row r="2801" spans="1:6" x14ac:dyDescent="0.25">
      <c r="A2801" s="5" t="s">
        <v>25</v>
      </c>
      <c r="B2801" s="26">
        <v>44009</v>
      </c>
      <c r="C2801" s="4">
        <v>14</v>
      </c>
      <c r="D2801" s="29">
        <v>819</v>
      </c>
      <c r="F2801" s="79">
        <f t="shared" si="174"/>
        <v>0</v>
      </c>
    </row>
    <row r="2802" spans="1:6" x14ac:dyDescent="0.25">
      <c r="A2802" s="5" t="s">
        <v>41</v>
      </c>
      <c r="B2802" s="26">
        <v>44009</v>
      </c>
      <c r="C2802" s="4">
        <v>2</v>
      </c>
      <c r="D2802" s="29">
        <v>27</v>
      </c>
      <c r="F2802" s="79">
        <f t="shared" si="174"/>
        <v>2</v>
      </c>
    </row>
    <row r="2803" spans="1:6" x14ac:dyDescent="0.25">
      <c r="A2803" s="5" t="s">
        <v>42</v>
      </c>
      <c r="B2803" s="26">
        <v>44009</v>
      </c>
      <c r="C2803" s="4">
        <v>0</v>
      </c>
      <c r="D2803" s="29">
        <v>8</v>
      </c>
      <c r="F2803" s="79">
        <f>E2803+F2779</f>
        <v>0</v>
      </c>
    </row>
    <row r="2804" spans="1:6" x14ac:dyDescent="0.25">
      <c r="A2804" s="5" t="s">
        <v>43</v>
      </c>
      <c r="B2804" s="26">
        <v>44009</v>
      </c>
      <c r="C2804" s="4">
        <v>0</v>
      </c>
      <c r="D2804" s="29">
        <v>11</v>
      </c>
      <c r="F2804" s="79">
        <f t="shared" si="174"/>
        <v>0</v>
      </c>
    </row>
    <row r="2805" spans="1:6" x14ac:dyDescent="0.25">
      <c r="A2805" s="5" t="s">
        <v>44</v>
      </c>
      <c r="B2805" s="26">
        <v>44009</v>
      </c>
      <c r="C2805" s="4">
        <v>0</v>
      </c>
      <c r="D2805" s="29">
        <v>50</v>
      </c>
      <c r="F2805" s="79">
        <f t="shared" si="174"/>
        <v>0</v>
      </c>
    </row>
    <row r="2806" spans="1:6" x14ac:dyDescent="0.25">
      <c r="A2806" s="5" t="s">
        <v>29</v>
      </c>
      <c r="B2806" s="26">
        <v>44009</v>
      </c>
      <c r="C2806" s="4">
        <v>5</v>
      </c>
      <c r="D2806" s="29">
        <v>411</v>
      </c>
      <c r="F2806" s="79">
        <f>E2806+F2782</f>
        <v>4</v>
      </c>
    </row>
    <row r="2807" spans="1:6" x14ac:dyDescent="0.25">
      <c r="A2807" s="5" t="s">
        <v>45</v>
      </c>
      <c r="B2807" s="26">
        <v>44009</v>
      </c>
      <c r="C2807" s="4">
        <v>0</v>
      </c>
      <c r="D2807" s="29">
        <v>22</v>
      </c>
      <c r="F2807" s="79">
        <f>E2807+F2783</f>
        <v>0</v>
      </c>
    </row>
    <row r="2808" spans="1:6" x14ac:dyDescent="0.25">
      <c r="A2808" s="5" t="s">
        <v>46</v>
      </c>
      <c r="B2808" s="26">
        <v>44009</v>
      </c>
      <c r="C2808" s="4">
        <v>0</v>
      </c>
      <c r="D2808" s="29">
        <v>149</v>
      </c>
      <c r="F2808" s="79">
        <f>E2808+F2784</f>
        <v>1</v>
      </c>
    </row>
    <row r="2809" spans="1:6" x14ac:dyDescent="0.25">
      <c r="A2809" s="5" t="s">
        <v>47</v>
      </c>
      <c r="B2809" s="26">
        <v>44009</v>
      </c>
      <c r="C2809" s="4">
        <v>1</v>
      </c>
      <c r="D2809" s="29">
        <v>73</v>
      </c>
      <c r="F2809" s="79">
        <f>E2809+F2785</f>
        <v>4</v>
      </c>
    </row>
    <row r="2810" spans="1:6" x14ac:dyDescent="0.25">
      <c r="A2810" s="61" t="s">
        <v>22</v>
      </c>
      <c r="B2810" s="26">
        <v>44010</v>
      </c>
      <c r="C2810" s="4">
        <v>1225</v>
      </c>
      <c r="D2810" s="29">
        <v>28983</v>
      </c>
      <c r="E2810" s="4">
        <v>11</v>
      </c>
      <c r="F2810" s="79">
        <f>E2810+F2786</f>
        <v>545</v>
      </c>
    </row>
    <row r="2811" spans="1:6" x14ac:dyDescent="0.25">
      <c r="A2811" s="5" t="s">
        <v>35</v>
      </c>
      <c r="B2811" s="26">
        <v>44010</v>
      </c>
      <c r="C2811" s="4">
        <v>0</v>
      </c>
      <c r="D2811" s="29">
        <v>0</v>
      </c>
      <c r="F2811" s="79">
        <f t="shared" ref="F2811:F2817" si="175">E2811+F2787</f>
        <v>0</v>
      </c>
    </row>
    <row r="2812" spans="1:6" x14ac:dyDescent="0.25">
      <c r="A2812" s="5" t="s">
        <v>21</v>
      </c>
      <c r="B2812" s="26">
        <v>44010</v>
      </c>
      <c r="C2812" s="4">
        <v>47</v>
      </c>
      <c r="D2812" s="29">
        <v>1930</v>
      </c>
      <c r="F2812" s="79">
        <f t="shared" si="175"/>
        <v>91</v>
      </c>
    </row>
    <row r="2813" spans="1:6" x14ac:dyDescent="0.25">
      <c r="A2813" s="5" t="s">
        <v>36</v>
      </c>
      <c r="B2813" s="26">
        <v>44010</v>
      </c>
      <c r="C2813" s="4">
        <v>5</v>
      </c>
      <c r="D2813" s="29">
        <v>119</v>
      </c>
      <c r="F2813" s="79">
        <f t="shared" si="175"/>
        <v>2</v>
      </c>
    </row>
    <row r="2814" spans="1:6" x14ac:dyDescent="0.25">
      <c r="A2814" s="5" t="s">
        <v>20</v>
      </c>
      <c r="B2814" s="26">
        <v>44010</v>
      </c>
      <c r="C2814" s="4">
        <v>852</v>
      </c>
      <c r="D2814" s="29">
        <v>25407</v>
      </c>
      <c r="E2814" s="4">
        <v>12</v>
      </c>
      <c r="F2814" s="79">
        <f>E2814+F2790</f>
        <v>470</v>
      </c>
    </row>
    <row r="2815" spans="1:6" x14ac:dyDescent="0.25">
      <c r="A2815" s="5" t="s">
        <v>27</v>
      </c>
      <c r="B2815" s="26">
        <v>44010</v>
      </c>
      <c r="C2815" s="4">
        <v>5</v>
      </c>
      <c r="D2815" s="29">
        <v>638</v>
      </c>
      <c r="F2815" s="79">
        <f t="shared" si="175"/>
        <v>33</v>
      </c>
    </row>
    <row r="2816" spans="1:6" x14ac:dyDescent="0.25">
      <c r="A2816" s="5" t="s">
        <v>37</v>
      </c>
      <c r="B2816" s="26">
        <v>44010</v>
      </c>
      <c r="C2816" s="4">
        <v>0</v>
      </c>
      <c r="D2816" s="29">
        <v>116</v>
      </c>
      <c r="F2816" s="79">
        <f t="shared" si="175"/>
        <v>0</v>
      </c>
    </row>
    <row r="2817" spans="1:6" x14ac:dyDescent="0.25">
      <c r="A2817" s="5" t="s">
        <v>38</v>
      </c>
      <c r="B2817" s="26">
        <v>44010</v>
      </c>
      <c r="C2817" s="4">
        <v>24</v>
      </c>
      <c r="D2817" s="29">
        <v>273</v>
      </c>
      <c r="F2817" s="79">
        <f t="shared" si="175"/>
        <v>0</v>
      </c>
    </row>
    <row r="2818" spans="1:6" x14ac:dyDescent="0.25">
      <c r="A2818" s="5" t="s">
        <v>48</v>
      </c>
      <c r="B2818" s="26">
        <v>44010</v>
      </c>
      <c r="C2818" s="4">
        <v>0</v>
      </c>
      <c r="D2818" s="29">
        <v>71</v>
      </c>
      <c r="F2818" s="79">
        <f t="shared" ref="F2818:F2829" si="176">E2818+F2793</f>
        <v>0</v>
      </c>
    </row>
    <row r="2819" spans="1:6" x14ac:dyDescent="0.25">
      <c r="A2819" s="5" t="s">
        <v>39</v>
      </c>
      <c r="B2819" s="26">
        <v>44010</v>
      </c>
      <c r="C2819" s="4">
        <v>0</v>
      </c>
      <c r="D2819" s="29">
        <v>74</v>
      </c>
      <c r="F2819" s="79">
        <f t="shared" si="176"/>
        <v>0</v>
      </c>
    </row>
    <row r="2820" spans="1:6" x14ac:dyDescent="0.25">
      <c r="A2820" s="5" t="s">
        <v>40</v>
      </c>
      <c r="B2820" s="26">
        <v>44010</v>
      </c>
      <c r="C2820" s="4">
        <v>0</v>
      </c>
      <c r="D2820" s="29">
        <v>7</v>
      </c>
      <c r="F2820" s="79">
        <f t="shared" si="176"/>
        <v>0</v>
      </c>
    </row>
    <row r="2821" spans="1:6" x14ac:dyDescent="0.25">
      <c r="A2821" s="5" t="s">
        <v>28</v>
      </c>
      <c r="B2821" s="26">
        <v>44010</v>
      </c>
      <c r="C2821" s="4">
        <v>0</v>
      </c>
      <c r="D2821" s="29">
        <v>76</v>
      </c>
      <c r="F2821" s="79">
        <f t="shared" si="176"/>
        <v>0</v>
      </c>
    </row>
    <row r="2822" spans="1:6" x14ac:dyDescent="0.25">
      <c r="A2822" s="5" t="s">
        <v>24</v>
      </c>
      <c r="B2822" s="26">
        <v>44010</v>
      </c>
      <c r="C2822" s="4">
        <v>6</v>
      </c>
      <c r="D2822" s="29">
        <v>163</v>
      </c>
      <c r="E2822" s="4">
        <v>1</v>
      </c>
      <c r="F2822" s="79">
        <f t="shared" si="176"/>
        <v>1</v>
      </c>
    </row>
    <row r="2823" spans="1:6" x14ac:dyDescent="0.25">
      <c r="A2823" s="5" t="s">
        <v>30</v>
      </c>
      <c r="B2823" s="26">
        <v>44010</v>
      </c>
      <c r="C2823" s="4">
        <v>0</v>
      </c>
      <c r="D2823" s="29">
        <v>46</v>
      </c>
      <c r="F2823" s="79">
        <f t="shared" si="176"/>
        <v>0</v>
      </c>
    </row>
    <row r="2824" spans="1:6" x14ac:dyDescent="0.25">
      <c r="A2824" s="5" t="s">
        <v>26</v>
      </c>
      <c r="B2824" s="26">
        <v>44010</v>
      </c>
      <c r="C2824" s="4">
        <v>12</v>
      </c>
      <c r="D2824" s="29">
        <v>434</v>
      </c>
      <c r="E2824" s="4">
        <v>1</v>
      </c>
      <c r="F2824" s="79">
        <f t="shared" si="176"/>
        <v>1</v>
      </c>
    </row>
    <row r="2825" spans="1:6" x14ac:dyDescent="0.25">
      <c r="A2825" s="5" t="s">
        <v>25</v>
      </c>
      <c r="B2825" s="26">
        <v>44010</v>
      </c>
      <c r="C2825" s="4">
        <v>6</v>
      </c>
      <c r="D2825" s="29">
        <v>825</v>
      </c>
      <c r="E2825" s="4">
        <v>1</v>
      </c>
      <c r="F2825" s="79">
        <f t="shared" si="176"/>
        <v>1</v>
      </c>
    </row>
    <row r="2826" spans="1:6" x14ac:dyDescent="0.25">
      <c r="A2826" s="5" t="s">
        <v>41</v>
      </c>
      <c r="B2826" s="26">
        <v>44010</v>
      </c>
      <c r="C2826" s="4">
        <v>0</v>
      </c>
      <c r="D2826" s="29">
        <v>27</v>
      </c>
      <c r="F2826" s="79">
        <f t="shared" si="176"/>
        <v>0</v>
      </c>
    </row>
    <row r="2827" spans="1:6" x14ac:dyDescent="0.25">
      <c r="A2827" s="5" t="s">
        <v>42</v>
      </c>
      <c r="B2827" s="26">
        <v>44010</v>
      </c>
      <c r="C2827" s="4">
        <v>0</v>
      </c>
      <c r="D2827" s="29">
        <v>8</v>
      </c>
      <c r="F2827" s="79">
        <f>E2827+F2803</f>
        <v>0</v>
      </c>
    </row>
    <row r="2828" spans="1:6" x14ac:dyDescent="0.25">
      <c r="A2828" s="5" t="s">
        <v>43</v>
      </c>
      <c r="B2828" s="26">
        <v>44010</v>
      </c>
      <c r="C2828" s="4">
        <v>0</v>
      </c>
      <c r="D2828" s="29">
        <v>11</v>
      </c>
      <c r="F2828" s="79">
        <f t="shared" si="176"/>
        <v>0</v>
      </c>
    </row>
    <row r="2829" spans="1:6" x14ac:dyDescent="0.25">
      <c r="A2829" s="5" t="s">
        <v>44</v>
      </c>
      <c r="B2829" s="26">
        <v>44010</v>
      </c>
      <c r="C2829" s="4">
        <v>0</v>
      </c>
      <c r="D2829" s="29">
        <v>50</v>
      </c>
      <c r="F2829" s="79">
        <f t="shared" si="176"/>
        <v>0</v>
      </c>
    </row>
    <row r="2830" spans="1:6" x14ac:dyDescent="0.25">
      <c r="A2830" s="5" t="s">
        <v>29</v>
      </c>
      <c r="B2830" s="26">
        <v>44010</v>
      </c>
      <c r="C2830" s="4">
        <v>6</v>
      </c>
      <c r="D2830" s="29">
        <v>417</v>
      </c>
      <c r="F2830" s="79">
        <f>E2830+F2806</f>
        <v>4</v>
      </c>
    </row>
    <row r="2831" spans="1:6" x14ac:dyDescent="0.25">
      <c r="A2831" s="5" t="s">
        <v>45</v>
      </c>
      <c r="B2831" s="26">
        <v>44010</v>
      </c>
      <c r="C2831" s="4">
        <v>1</v>
      </c>
      <c r="D2831" s="29">
        <v>23</v>
      </c>
      <c r="F2831" s="79">
        <f>E2831+F2807</f>
        <v>0</v>
      </c>
    </row>
    <row r="2832" spans="1:6" x14ac:dyDescent="0.25">
      <c r="A2832" s="5" t="s">
        <v>46</v>
      </c>
      <c r="B2832" s="26">
        <v>44010</v>
      </c>
      <c r="C2832" s="4">
        <v>0</v>
      </c>
      <c r="D2832" s="29">
        <v>149</v>
      </c>
      <c r="F2832" s="79">
        <f>E2832+F2808</f>
        <v>1</v>
      </c>
    </row>
    <row r="2833" spans="1:6" x14ac:dyDescent="0.25">
      <c r="A2833" s="5" t="s">
        <v>47</v>
      </c>
      <c r="B2833" s="26">
        <v>44010</v>
      </c>
      <c r="C2833" s="4">
        <v>0</v>
      </c>
      <c r="D2833" s="29">
        <v>73</v>
      </c>
      <c r="F2833" s="79">
        <f>E2833+F2809</f>
        <v>4</v>
      </c>
    </row>
    <row r="2834" spans="1:6" x14ac:dyDescent="0.25">
      <c r="A2834" s="61" t="s">
        <v>22</v>
      </c>
      <c r="B2834" s="26">
        <v>44011</v>
      </c>
      <c r="C2834" s="4">
        <v>1280</v>
      </c>
      <c r="D2834" s="29">
        <v>30263</v>
      </c>
      <c r="E2834" s="4">
        <v>21</v>
      </c>
      <c r="F2834" s="79">
        <f>E2834+F2810</f>
        <v>566</v>
      </c>
    </row>
    <row r="2835" spans="1:6" x14ac:dyDescent="0.25">
      <c r="A2835" s="5" t="s">
        <v>35</v>
      </c>
      <c r="B2835" s="26">
        <v>44011</v>
      </c>
      <c r="C2835" s="4">
        <v>0</v>
      </c>
      <c r="D2835" s="29">
        <v>0</v>
      </c>
      <c r="F2835" s="79">
        <f t="shared" ref="F2835:F2841" si="177">E2835+F2811</f>
        <v>0</v>
      </c>
    </row>
    <row r="2836" spans="1:6" x14ac:dyDescent="0.25">
      <c r="A2836" s="5" t="s">
        <v>21</v>
      </c>
      <c r="B2836" s="26">
        <v>44011</v>
      </c>
      <c r="C2836" s="4">
        <v>31</v>
      </c>
      <c r="D2836" s="29">
        <v>1961</v>
      </c>
      <c r="E2836" s="4">
        <v>2</v>
      </c>
      <c r="F2836" s="79">
        <f t="shared" si="177"/>
        <v>93</v>
      </c>
    </row>
    <row r="2837" spans="1:6" x14ac:dyDescent="0.25">
      <c r="A2837" s="5" t="s">
        <v>36</v>
      </c>
      <c r="B2837" s="26">
        <v>44011</v>
      </c>
      <c r="C2837" s="4">
        <v>1</v>
      </c>
      <c r="D2837" s="29">
        <v>120</v>
      </c>
      <c r="F2837" s="79">
        <f t="shared" si="177"/>
        <v>2</v>
      </c>
    </row>
    <row r="2838" spans="1:6" x14ac:dyDescent="0.25">
      <c r="A2838" s="5" t="s">
        <v>20</v>
      </c>
      <c r="B2838" s="26">
        <v>44011</v>
      </c>
      <c r="C2838" s="4">
        <v>944</v>
      </c>
      <c r="D2838" s="29">
        <v>26351</v>
      </c>
      <c r="E2838" s="4">
        <v>23</v>
      </c>
      <c r="F2838" s="79">
        <f t="shared" si="177"/>
        <v>493</v>
      </c>
    </row>
    <row r="2839" spans="1:6" x14ac:dyDescent="0.25">
      <c r="A2839" s="5" t="s">
        <v>27</v>
      </c>
      <c r="B2839" s="26">
        <v>44011</v>
      </c>
      <c r="C2839" s="4">
        <v>2</v>
      </c>
      <c r="D2839" s="29">
        <v>640</v>
      </c>
      <c r="E2839" s="4">
        <v>1</v>
      </c>
      <c r="F2839" s="79">
        <f t="shared" si="177"/>
        <v>34</v>
      </c>
    </row>
    <row r="2840" spans="1:6" x14ac:dyDescent="0.25">
      <c r="A2840" s="5" t="s">
        <v>37</v>
      </c>
      <c r="B2840" s="26">
        <v>44011</v>
      </c>
      <c r="C2840" s="4">
        <v>2</v>
      </c>
      <c r="D2840" s="29">
        <v>118</v>
      </c>
      <c r="F2840" s="79">
        <f t="shared" si="177"/>
        <v>0</v>
      </c>
    </row>
    <row r="2841" spans="1:6" x14ac:dyDescent="0.25">
      <c r="A2841" s="5" t="s">
        <v>38</v>
      </c>
      <c r="B2841" s="26">
        <v>44011</v>
      </c>
      <c r="C2841" s="4">
        <v>5</v>
      </c>
      <c r="D2841" s="29">
        <v>278</v>
      </c>
      <c r="F2841" s="79">
        <f t="shared" si="177"/>
        <v>0</v>
      </c>
    </row>
    <row r="2842" spans="1:6" x14ac:dyDescent="0.25">
      <c r="A2842" s="5" t="s">
        <v>48</v>
      </c>
      <c r="B2842" s="26">
        <v>44011</v>
      </c>
      <c r="C2842" s="4">
        <v>0</v>
      </c>
      <c r="D2842" s="29">
        <v>71</v>
      </c>
      <c r="F2842" s="79">
        <f t="shared" ref="F2842:F2853" si="178">E2842+F2817</f>
        <v>0</v>
      </c>
    </row>
    <row r="2843" spans="1:6" x14ac:dyDescent="0.25">
      <c r="A2843" s="5" t="s">
        <v>39</v>
      </c>
      <c r="B2843" s="26">
        <v>44011</v>
      </c>
      <c r="C2843" s="4">
        <v>16</v>
      </c>
      <c r="D2843" s="29">
        <v>90</v>
      </c>
      <c r="F2843" s="79">
        <f t="shared" si="178"/>
        <v>0</v>
      </c>
    </row>
    <row r="2844" spans="1:6" x14ac:dyDescent="0.25">
      <c r="A2844" s="5" t="s">
        <v>40</v>
      </c>
      <c r="B2844" s="26">
        <v>44011</v>
      </c>
      <c r="C2844" s="4">
        <v>0</v>
      </c>
      <c r="D2844" s="29">
        <v>7</v>
      </c>
      <c r="F2844" s="79">
        <f t="shared" si="178"/>
        <v>0</v>
      </c>
    </row>
    <row r="2845" spans="1:6" x14ac:dyDescent="0.25">
      <c r="A2845" s="5" t="s">
        <v>28</v>
      </c>
      <c r="B2845" s="26">
        <v>44011</v>
      </c>
      <c r="C2845" s="4">
        <v>4</v>
      </c>
      <c r="D2845" s="29">
        <v>80</v>
      </c>
      <c r="F2845" s="79">
        <f t="shared" si="178"/>
        <v>0</v>
      </c>
    </row>
    <row r="2846" spans="1:6" x14ac:dyDescent="0.25">
      <c r="A2846" s="5" t="s">
        <v>24</v>
      </c>
      <c r="B2846" s="26">
        <v>44011</v>
      </c>
      <c r="C2846" s="4">
        <v>1</v>
      </c>
      <c r="D2846" s="29">
        <v>164</v>
      </c>
      <c r="F2846" s="79">
        <f t="shared" si="178"/>
        <v>0</v>
      </c>
    </row>
    <row r="2847" spans="1:6" x14ac:dyDescent="0.25">
      <c r="A2847" s="5" t="s">
        <v>30</v>
      </c>
      <c r="B2847" s="26">
        <v>44011</v>
      </c>
      <c r="C2847" s="4">
        <v>1</v>
      </c>
      <c r="D2847" s="29">
        <v>47</v>
      </c>
      <c r="F2847" s="79">
        <f t="shared" si="178"/>
        <v>1</v>
      </c>
    </row>
    <row r="2848" spans="1:6" x14ac:dyDescent="0.25">
      <c r="A2848" s="5" t="s">
        <v>26</v>
      </c>
      <c r="B2848" s="26">
        <v>44011</v>
      </c>
      <c r="C2848" s="4">
        <v>18</v>
      </c>
      <c r="D2848" s="29">
        <v>452</v>
      </c>
      <c r="E2848" s="4">
        <v>1</v>
      </c>
      <c r="F2848" s="79">
        <f t="shared" si="178"/>
        <v>1</v>
      </c>
    </row>
    <row r="2849" spans="1:6" x14ac:dyDescent="0.25">
      <c r="A2849" s="5" t="s">
        <v>25</v>
      </c>
      <c r="B2849" s="26">
        <v>44011</v>
      </c>
      <c r="C2849" s="4">
        <v>24</v>
      </c>
      <c r="D2849" s="29">
        <v>849</v>
      </c>
      <c r="F2849" s="79">
        <f t="shared" si="178"/>
        <v>1</v>
      </c>
    </row>
    <row r="2850" spans="1:6" x14ac:dyDescent="0.25">
      <c r="A2850" s="5" t="s">
        <v>41</v>
      </c>
      <c r="B2850" s="26">
        <v>44011</v>
      </c>
      <c r="C2850" s="4">
        <v>3</v>
      </c>
      <c r="D2850" s="29">
        <v>30</v>
      </c>
      <c r="F2850" s="79">
        <f t="shared" si="178"/>
        <v>1</v>
      </c>
    </row>
    <row r="2851" spans="1:6" x14ac:dyDescent="0.25">
      <c r="A2851" s="5" t="s">
        <v>42</v>
      </c>
      <c r="B2851" s="26">
        <v>44011</v>
      </c>
      <c r="C2851" s="4">
        <v>0</v>
      </c>
      <c r="D2851" s="29">
        <v>8</v>
      </c>
      <c r="F2851" s="79">
        <f>E2851+F2827</f>
        <v>0</v>
      </c>
    </row>
    <row r="2852" spans="1:6" x14ac:dyDescent="0.25">
      <c r="A2852" s="5" t="s">
        <v>43</v>
      </c>
      <c r="B2852" s="26">
        <v>44011</v>
      </c>
      <c r="C2852" s="4">
        <v>0</v>
      </c>
      <c r="D2852" s="29">
        <v>11</v>
      </c>
      <c r="F2852" s="79">
        <f t="shared" si="178"/>
        <v>0</v>
      </c>
    </row>
    <row r="2853" spans="1:6" x14ac:dyDescent="0.25">
      <c r="A2853" s="5" t="s">
        <v>44</v>
      </c>
      <c r="B2853" s="26">
        <v>44011</v>
      </c>
      <c r="C2853" s="4">
        <v>0</v>
      </c>
      <c r="D2853" s="29">
        <v>50</v>
      </c>
      <c r="F2853" s="79">
        <f t="shared" si="178"/>
        <v>0</v>
      </c>
    </row>
    <row r="2854" spans="1:6" x14ac:dyDescent="0.25">
      <c r="A2854" s="5" t="s">
        <v>29</v>
      </c>
      <c r="B2854" s="26">
        <v>44011</v>
      </c>
      <c r="C2854" s="4">
        <v>3</v>
      </c>
      <c r="D2854" s="29">
        <v>420</v>
      </c>
      <c r="F2854" s="79">
        <f>E2854+F2830</f>
        <v>4</v>
      </c>
    </row>
    <row r="2855" spans="1:6" x14ac:dyDescent="0.25">
      <c r="A2855" s="5" t="s">
        <v>45</v>
      </c>
      <c r="B2855" s="26">
        <v>44011</v>
      </c>
      <c r="C2855" s="4">
        <v>1</v>
      </c>
      <c r="D2855" s="29">
        <v>24</v>
      </c>
      <c r="F2855" s="79">
        <f>E2855+F2831</f>
        <v>0</v>
      </c>
    </row>
    <row r="2856" spans="1:6" x14ac:dyDescent="0.25">
      <c r="A2856" s="5" t="s">
        <v>46</v>
      </c>
      <c r="B2856" s="26">
        <v>44011</v>
      </c>
      <c r="C2856" s="4">
        <v>0</v>
      </c>
      <c r="D2856" s="29">
        <v>149</v>
      </c>
      <c r="F2856" s="79">
        <f>E2856+F2832</f>
        <v>1</v>
      </c>
    </row>
    <row r="2857" spans="1:6" x14ac:dyDescent="0.25">
      <c r="A2857" s="5" t="s">
        <v>47</v>
      </c>
      <c r="B2857" s="26">
        <v>44011</v>
      </c>
      <c r="C2857" s="4">
        <v>0</v>
      </c>
      <c r="D2857" s="29">
        <v>73</v>
      </c>
      <c r="F2857" s="79">
        <f>E2857+F2833</f>
        <v>4</v>
      </c>
    </row>
    <row r="2858" spans="1:6" x14ac:dyDescent="0.25">
      <c r="A2858" s="61" t="s">
        <v>22</v>
      </c>
      <c r="B2858" s="26">
        <v>44012</v>
      </c>
      <c r="C2858" s="4">
        <v>1374</v>
      </c>
      <c r="D2858" s="29">
        <v>31637</v>
      </c>
      <c r="E2858" s="4">
        <v>13</v>
      </c>
      <c r="F2858" s="79">
        <f>E2858+F2834</f>
        <v>579</v>
      </c>
    </row>
    <row r="2859" spans="1:6" x14ac:dyDescent="0.25">
      <c r="A2859" s="5" t="s">
        <v>35</v>
      </c>
      <c r="B2859" s="26">
        <v>44012</v>
      </c>
      <c r="C2859" s="4">
        <v>0</v>
      </c>
      <c r="D2859" s="29">
        <v>0</v>
      </c>
      <c r="F2859" s="79">
        <f t="shared" ref="F2859:F2865" si="179">E2859+F2835</f>
        <v>0</v>
      </c>
    </row>
    <row r="2860" spans="1:6" x14ac:dyDescent="0.25">
      <c r="A2860" s="5" t="s">
        <v>21</v>
      </c>
      <c r="B2860" s="26">
        <v>44012</v>
      </c>
      <c r="C2860" s="4">
        <v>70</v>
      </c>
      <c r="D2860" s="29">
        <v>2031</v>
      </c>
      <c r="E2860" s="4">
        <v>2</v>
      </c>
      <c r="F2860" s="79">
        <f t="shared" si="179"/>
        <v>95</v>
      </c>
    </row>
    <row r="2861" spans="1:6" x14ac:dyDescent="0.25">
      <c r="A2861" s="5" t="s">
        <v>36</v>
      </c>
      <c r="B2861" s="26">
        <v>44012</v>
      </c>
      <c r="C2861" s="4">
        <v>8</v>
      </c>
      <c r="D2861" s="29">
        <v>128</v>
      </c>
      <c r="F2861" s="79">
        <f t="shared" si="179"/>
        <v>2</v>
      </c>
    </row>
    <row r="2862" spans="1:6" x14ac:dyDescent="0.25">
      <c r="A2862" s="5" t="s">
        <v>20</v>
      </c>
      <c r="B2862" s="26">
        <v>44012</v>
      </c>
      <c r="C2862" s="4">
        <v>744</v>
      </c>
      <c r="D2862" s="29">
        <v>27095</v>
      </c>
      <c r="E2862" s="4">
        <v>12</v>
      </c>
      <c r="F2862" s="79">
        <f t="shared" si="179"/>
        <v>505</v>
      </c>
    </row>
    <row r="2863" spans="1:6" x14ac:dyDescent="0.25">
      <c r="A2863" s="5" t="s">
        <v>27</v>
      </c>
      <c r="B2863" s="26">
        <v>44012</v>
      </c>
      <c r="C2863" s="4">
        <v>11</v>
      </c>
      <c r="D2863" s="29">
        <v>651</v>
      </c>
      <c r="F2863" s="79">
        <f t="shared" si="179"/>
        <v>34</v>
      </c>
    </row>
    <row r="2864" spans="1:6" x14ac:dyDescent="0.25">
      <c r="A2864" s="5" t="s">
        <v>37</v>
      </c>
      <c r="B2864" s="26">
        <v>44012</v>
      </c>
      <c r="C2864" s="4">
        <v>0</v>
      </c>
      <c r="D2864" s="29">
        <v>118</v>
      </c>
      <c r="F2864" s="79">
        <f t="shared" si="179"/>
        <v>0</v>
      </c>
    </row>
    <row r="2865" spans="1:6" x14ac:dyDescent="0.25">
      <c r="A2865" s="5" t="s">
        <v>38</v>
      </c>
      <c r="B2865" s="26">
        <v>44012</v>
      </c>
      <c r="C2865" s="4">
        <v>6</v>
      </c>
      <c r="D2865" s="29">
        <v>284</v>
      </c>
      <c r="F2865" s="79">
        <f t="shared" si="179"/>
        <v>0</v>
      </c>
    </row>
    <row r="2866" spans="1:6" x14ac:dyDescent="0.25">
      <c r="A2866" s="5" t="s">
        <v>48</v>
      </c>
      <c r="B2866" s="26">
        <v>44012</v>
      </c>
      <c r="C2866" s="4">
        <v>0</v>
      </c>
      <c r="D2866" s="29">
        <v>71</v>
      </c>
      <c r="F2866" s="79">
        <f t="shared" ref="F2866:F2877" si="180">E2866+F2841</f>
        <v>0</v>
      </c>
    </row>
    <row r="2867" spans="1:6" x14ac:dyDescent="0.25">
      <c r="A2867" s="5" t="s">
        <v>39</v>
      </c>
      <c r="B2867" s="26">
        <v>44012</v>
      </c>
      <c r="C2867" s="4">
        <v>6</v>
      </c>
      <c r="D2867" s="29">
        <v>96</v>
      </c>
      <c r="F2867" s="79">
        <f t="shared" si="180"/>
        <v>0</v>
      </c>
    </row>
    <row r="2868" spans="1:6" x14ac:dyDescent="0.25">
      <c r="A2868" s="5" t="s">
        <v>40</v>
      </c>
      <c r="B2868" s="26">
        <v>44012</v>
      </c>
      <c r="C2868" s="4">
        <v>0</v>
      </c>
      <c r="D2868" s="29">
        <v>7</v>
      </c>
      <c r="F2868" s="79">
        <f t="shared" si="180"/>
        <v>0</v>
      </c>
    </row>
    <row r="2869" spans="1:6" x14ac:dyDescent="0.25">
      <c r="A2869" s="5" t="s">
        <v>28</v>
      </c>
      <c r="B2869" s="26">
        <v>44012</v>
      </c>
      <c r="C2869" s="4">
        <v>4</v>
      </c>
      <c r="D2869" s="29">
        <v>84</v>
      </c>
      <c r="F2869" s="79">
        <f t="shared" si="180"/>
        <v>0</v>
      </c>
    </row>
    <row r="2870" spans="1:6" x14ac:dyDescent="0.25">
      <c r="A2870" s="5" t="s">
        <v>24</v>
      </c>
      <c r="B2870" s="26">
        <v>44012</v>
      </c>
      <c r="C2870" s="4">
        <v>4</v>
      </c>
      <c r="D2870" s="29">
        <v>168</v>
      </c>
      <c r="F2870" s="79">
        <f t="shared" si="180"/>
        <v>0</v>
      </c>
    </row>
    <row r="2871" spans="1:6" x14ac:dyDescent="0.25">
      <c r="A2871" s="5" t="s">
        <v>30</v>
      </c>
      <c r="B2871" s="26">
        <v>44012</v>
      </c>
      <c r="C2871" s="4">
        <v>0</v>
      </c>
      <c r="D2871" s="29">
        <v>47</v>
      </c>
      <c r="F2871" s="79">
        <f t="shared" si="180"/>
        <v>0</v>
      </c>
    </row>
    <row r="2872" spans="1:6" x14ac:dyDescent="0.25">
      <c r="A2872" s="5" t="s">
        <v>26</v>
      </c>
      <c r="B2872" s="26">
        <v>44012</v>
      </c>
      <c r="C2872" s="4">
        <v>18</v>
      </c>
      <c r="D2872" s="29">
        <v>470</v>
      </c>
      <c r="F2872" s="79">
        <f t="shared" si="180"/>
        <v>1</v>
      </c>
    </row>
    <row r="2873" spans="1:6" x14ac:dyDescent="0.25">
      <c r="A2873" s="5" t="s">
        <v>25</v>
      </c>
      <c r="B2873" s="26">
        <v>44012</v>
      </c>
      <c r="C2873" s="4">
        <v>15</v>
      </c>
      <c r="D2873" s="29">
        <v>864</v>
      </c>
      <c r="F2873" s="79">
        <f t="shared" si="180"/>
        <v>1</v>
      </c>
    </row>
    <row r="2874" spans="1:6" x14ac:dyDescent="0.25">
      <c r="A2874" s="5" t="s">
        <v>41</v>
      </c>
      <c r="B2874" s="26">
        <v>44012</v>
      </c>
      <c r="C2874" s="4">
        <v>1</v>
      </c>
      <c r="D2874" s="29">
        <v>31</v>
      </c>
      <c r="F2874" s="79">
        <f t="shared" si="180"/>
        <v>1</v>
      </c>
    </row>
    <row r="2875" spans="1:6" x14ac:dyDescent="0.25">
      <c r="A2875" s="5" t="s">
        <v>42</v>
      </c>
      <c r="B2875" s="26">
        <v>44012</v>
      </c>
      <c r="C2875" s="4">
        <v>0</v>
      </c>
      <c r="D2875" s="29">
        <v>8</v>
      </c>
      <c r="F2875" s="79">
        <f>E2875+F2851</f>
        <v>0</v>
      </c>
    </row>
    <row r="2876" spans="1:6" x14ac:dyDescent="0.25">
      <c r="A2876" s="5" t="s">
        <v>43</v>
      </c>
      <c r="B2876" s="26">
        <v>44012</v>
      </c>
      <c r="C2876" s="4">
        <v>0</v>
      </c>
      <c r="D2876" s="29">
        <v>11</v>
      </c>
      <c r="F2876" s="79">
        <f t="shared" si="180"/>
        <v>0</v>
      </c>
    </row>
    <row r="2877" spans="1:6" x14ac:dyDescent="0.25">
      <c r="A2877" s="5" t="s">
        <v>44</v>
      </c>
      <c r="B2877" s="26">
        <v>44012</v>
      </c>
      <c r="C2877" s="4">
        <v>0</v>
      </c>
      <c r="D2877" s="29">
        <v>50</v>
      </c>
      <c r="F2877" s="79">
        <f t="shared" si="180"/>
        <v>0</v>
      </c>
    </row>
    <row r="2878" spans="1:6" x14ac:dyDescent="0.25">
      <c r="A2878" s="5" t="s">
        <v>29</v>
      </c>
      <c r="B2878" s="26">
        <v>44012</v>
      </c>
      <c r="C2878" s="4">
        <v>1</v>
      </c>
      <c r="D2878" s="29">
        <v>421</v>
      </c>
      <c r="F2878" s="79">
        <f>E2878+F2854</f>
        <v>4</v>
      </c>
    </row>
    <row r="2879" spans="1:6" x14ac:dyDescent="0.25">
      <c r="A2879" s="5" t="s">
        <v>45</v>
      </c>
      <c r="B2879" s="26">
        <v>44012</v>
      </c>
      <c r="C2879" s="4">
        <v>0</v>
      </c>
      <c r="D2879" s="29">
        <v>24</v>
      </c>
      <c r="F2879" s="79">
        <f>E2879+F2855</f>
        <v>0</v>
      </c>
    </row>
    <row r="2880" spans="1:6" x14ac:dyDescent="0.25">
      <c r="A2880" s="5" t="s">
        <v>46</v>
      </c>
      <c r="B2880" s="26">
        <v>44012</v>
      </c>
      <c r="C2880" s="4">
        <v>0</v>
      </c>
      <c r="D2880" s="29">
        <v>149</v>
      </c>
      <c r="F2880" s="79">
        <f>E2880+F2856</f>
        <v>1</v>
      </c>
    </row>
    <row r="2881" spans="1:6" x14ac:dyDescent="0.25">
      <c r="A2881" s="5" t="s">
        <v>47</v>
      </c>
      <c r="B2881" s="26">
        <v>44012</v>
      </c>
      <c r="C2881" s="4">
        <v>0</v>
      </c>
      <c r="D2881" s="29">
        <v>73</v>
      </c>
      <c r="F2881" s="79">
        <f>E2881+F2857</f>
        <v>4</v>
      </c>
    </row>
    <row r="2882" spans="1:6" x14ac:dyDescent="0.25">
      <c r="A2882" s="61" t="s">
        <v>22</v>
      </c>
      <c r="B2882" s="26">
        <v>44013</v>
      </c>
      <c r="C2882" s="4">
        <v>1671</v>
      </c>
      <c r="D2882" s="29">
        <v>33308</v>
      </c>
      <c r="E2882" s="4">
        <v>27</v>
      </c>
      <c r="F2882" s="79">
        <f>E2882+F2858</f>
        <v>606</v>
      </c>
    </row>
    <row r="2883" spans="1:6" x14ac:dyDescent="0.25">
      <c r="A2883" s="5" t="s">
        <v>35</v>
      </c>
      <c r="B2883" s="26">
        <v>44013</v>
      </c>
      <c r="C2883" s="4">
        <v>0</v>
      </c>
      <c r="D2883" s="29">
        <v>0</v>
      </c>
      <c r="F2883" s="79">
        <f t="shared" ref="F2883:F2889" si="181">E2883+F2859</f>
        <v>0</v>
      </c>
    </row>
    <row r="2884" spans="1:6" x14ac:dyDescent="0.25">
      <c r="A2884" s="5" t="s">
        <v>21</v>
      </c>
      <c r="B2884" s="26">
        <v>44013</v>
      </c>
      <c r="C2884" s="4">
        <v>60</v>
      </c>
      <c r="D2884" s="29">
        <v>2091</v>
      </c>
      <c r="E2884" s="4">
        <v>3</v>
      </c>
      <c r="F2884" s="79">
        <f t="shared" si="181"/>
        <v>98</v>
      </c>
    </row>
    <row r="2885" spans="1:6" x14ac:dyDescent="0.25">
      <c r="A2885" s="5" t="s">
        <v>36</v>
      </c>
      <c r="B2885" s="26">
        <v>44013</v>
      </c>
      <c r="C2885" s="4">
        <v>8</v>
      </c>
      <c r="D2885" s="29">
        <v>136</v>
      </c>
      <c r="F2885" s="79">
        <f t="shared" si="181"/>
        <v>2</v>
      </c>
    </row>
    <row r="2886" spans="1:6" x14ac:dyDescent="0.25">
      <c r="A2886" s="5" t="s">
        <v>20</v>
      </c>
      <c r="B2886" s="26">
        <v>44013</v>
      </c>
      <c r="C2886" s="4">
        <v>841</v>
      </c>
      <c r="D2886" s="29">
        <v>27936</v>
      </c>
      <c r="E2886" s="4">
        <v>13</v>
      </c>
      <c r="F2886" s="79">
        <f t="shared" si="181"/>
        <v>518</v>
      </c>
    </row>
    <row r="2887" spans="1:6" x14ac:dyDescent="0.25">
      <c r="A2887" s="5" t="s">
        <v>27</v>
      </c>
      <c r="B2887" s="26">
        <v>44013</v>
      </c>
      <c r="C2887" s="4">
        <v>11</v>
      </c>
      <c r="D2887" s="29">
        <v>662</v>
      </c>
      <c r="F2887" s="79">
        <f t="shared" si="181"/>
        <v>34</v>
      </c>
    </row>
    <row r="2888" spans="1:6" x14ac:dyDescent="0.25">
      <c r="A2888" s="5" t="s">
        <v>37</v>
      </c>
      <c r="B2888" s="26">
        <v>44013</v>
      </c>
      <c r="C2888" s="4">
        <v>1</v>
      </c>
      <c r="D2888" s="29">
        <v>119</v>
      </c>
      <c r="F2888" s="79">
        <f t="shared" si="181"/>
        <v>0</v>
      </c>
    </row>
    <row r="2889" spans="1:6" x14ac:dyDescent="0.25">
      <c r="A2889" s="5" t="s">
        <v>38</v>
      </c>
      <c r="B2889" s="26">
        <v>44013</v>
      </c>
      <c r="C2889" s="4">
        <v>9</v>
      </c>
      <c r="D2889" s="29">
        <v>293</v>
      </c>
      <c r="F2889" s="79">
        <f t="shared" si="181"/>
        <v>0</v>
      </c>
    </row>
    <row r="2890" spans="1:6" x14ac:dyDescent="0.25">
      <c r="A2890" s="5" t="s">
        <v>48</v>
      </c>
      <c r="B2890" s="26">
        <v>44013</v>
      </c>
      <c r="C2890" s="4">
        <v>4</v>
      </c>
      <c r="D2890" s="29">
        <v>75</v>
      </c>
      <c r="F2890" s="79">
        <f t="shared" ref="F2890:F2901" si="182">E2890+F2865</f>
        <v>0</v>
      </c>
    </row>
    <row r="2891" spans="1:6" x14ac:dyDescent="0.25">
      <c r="A2891" s="5" t="s">
        <v>39</v>
      </c>
      <c r="B2891" s="26">
        <v>44013</v>
      </c>
      <c r="C2891" s="4">
        <v>17</v>
      </c>
      <c r="D2891" s="29">
        <v>113</v>
      </c>
      <c r="F2891" s="79">
        <f t="shared" si="182"/>
        <v>0</v>
      </c>
    </row>
    <row r="2892" spans="1:6" x14ac:dyDescent="0.25">
      <c r="A2892" s="5" t="s">
        <v>40</v>
      </c>
      <c r="B2892" s="26">
        <v>44013</v>
      </c>
      <c r="C2892" s="4">
        <v>0</v>
      </c>
      <c r="D2892" s="29">
        <v>7</v>
      </c>
      <c r="F2892" s="79">
        <f t="shared" si="182"/>
        <v>0</v>
      </c>
    </row>
    <row r="2893" spans="1:6" x14ac:dyDescent="0.25">
      <c r="A2893" s="5" t="s">
        <v>28</v>
      </c>
      <c r="B2893" s="26">
        <v>44013</v>
      </c>
      <c r="C2893" s="4">
        <v>1</v>
      </c>
      <c r="D2893" s="29">
        <v>85</v>
      </c>
      <c r="E2893" s="4">
        <v>1</v>
      </c>
      <c r="F2893" s="79">
        <f t="shared" si="182"/>
        <v>1</v>
      </c>
    </row>
    <row r="2894" spans="1:6" x14ac:dyDescent="0.25">
      <c r="A2894" s="5" t="s">
        <v>24</v>
      </c>
      <c r="B2894" s="26">
        <v>44013</v>
      </c>
      <c r="C2894" s="4">
        <v>7</v>
      </c>
      <c r="D2894" s="29">
        <v>175</v>
      </c>
      <c r="F2894" s="79">
        <f t="shared" si="182"/>
        <v>0</v>
      </c>
    </row>
    <row r="2895" spans="1:6" x14ac:dyDescent="0.25">
      <c r="A2895" s="5" t="s">
        <v>30</v>
      </c>
      <c r="B2895" s="26">
        <v>44013</v>
      </c>
      <c r="C2895" s="4">
        <v>0</v>
      </c>
      <c r="D2895" s="29">
        <v>47</v>
      </c>
      <c r="F2895" s="79">
        <f t="shared" si="182"/>
        <v>0</v>
      </c>
    </row>
    <row r="2896" spans="1:6" x14ac:dyDescent="0.25">
      <c r="A2896" s="5" t="s">
        <v>26</v>
      </c>
      <c r="B2896" s="26">
        <v>44013</v>
      </c>
      <c r="C2896" s="4">
        <v>12</v>
      </c>
      <c r="D2896" s="29">
        <v>482</v>
      </c>
      <c r="F2896" s="79">
        <f t="shared" si="182"/>
        <v>0</v>
      </c>
    </row>
    <row r="2897" spans="1:6" x14ac:dyDescent="0.25">
      <c r="A2897" s="5" t="s">
        <v>25</v>
      </c>
      <c r="B2897" s="26">
        <v>44013</v>
      </c>
      <c r="C2897" s="4">
        <v>13</v>
      </c>
      <c r="D2897" s="29">
        <v>877</v>
      </c>
      <c r="F2897" s="79">
        <f t="shared" si="182"/>
        <v>1</v>
      </c>
    </row>
    <row r="2898" spans="1:6" x14ac:dyDescent="0.25">
      <c r="A2898" s="5" t="s">
        <v>41</v>
      </c>
      <c r="B2898" s="26">
        <v>44013</v>
      </c>
      <c r="C2898" s="4">
        <v>2</v>
      </c>
      <c r="D2898" s="29">
        <v>33</v>
      </c>
      <c r="F2898" s="79">
        <f t="shared" si="182"/>
        <v>1</v>
      </c>
    </row>
    <row r="2899" spans="1:6" x14ac:dyDescent="0.25">
      <c r="A2899" s="5" t="s">
        <v>42</v>
      </c>
      <c r="B2899" s="26">
        <v>44013</v>
      </c>
      <c r="C2899" s="4">
        <v>0</v>
      </c>
      <c r="D2899" s="29">
        <v>8</v>
      </c>
      <c r="F2899" s="79">
        <f>E2899+F2875</f>
        <v>0</v>
      </c>
    </row>
    <row r="2900" spans="1:6" x14ac:dyDescent="0.25">
      <c r="A2900" s="5" t="s">
        <v>43</v>
      </c>
      <c r="B2900" s="26">
        <v>44013</v>
      </c>
      <c r="C2900" s="4">
        <v>0</v>
      </c>
      <c r="D2900" s="29">
        <v>11</v>
      </c>
      <c r="F2900" s="79">
        <f t="shared" si="182"/>
        <v>0</v>
      </c>
    </row>
    <row r="2901" spans="1:6" x14ac:dyDescent="0.25">
      <c r="A2901" s="5" t="s">
        <v>44</v>
      </c>
      <c r="B2901" s="26">
        <v>44013</v>
      </c>
      <c r="C2901" s="4">
        <v>0</v>
      </c>
      <c r="D2901" s="29">
        <v>50</v>
      </c>
      <c r="F2901" s="79">
        <f t="shared" si="182"/>
        <v>0</v>
      </c>
    </row>
    <row r="2902" spans="1:6" x14ac:dyDescent="0.25">
      <c r="A2902" s="5" t="s">
        <v>29</v>
      </c>
      <c r="B2902" s="26">
        <v>44013</v>
      </c>
      <c r="C2902" s="4">
        <v>1</v>
      </c>
      <c r="D2902" s="29">
        <v>422</v>
      </c>
      <c r="F2902" s="79">
        <f>E2902+F2878</f>
        <v>4</v>
      </c>
    </row>
    <row r="2903" spans="1:6" x14ac:dyDescent="0.25">
      <c r="A2903" s="5" t="s">
        <v>45</v>
      </c>
      <c r="B2903" s="26">
        <v>44013</v>
      </c>
      <c r="C2903" s="4">
        <v>1</v>
      </c>
      <c r="D2903" s="29">
        <v>25</v>
      </c>
      <c r="F2903" s="79">
        <f>E2903+F2879</f>
        <v>0</v>
      </c>
    </row>
    <row r="2904" spans="1:6" x14ac:dyDescent="0.25">
      <c r="A2904" s="5" t="s">
        <v>46</v>
      </c>
      <c r="B2904" s="26">
        <v>44013</v>
      </c>
      <c r="C2904" s="4">
        <v>0</v>
      </c>
      <c r="D2904" s="29">
        <v>149</v>
      </c>
      <c r="F2904" s="79">
        <f>E2904+F2880</f>
        <v>1</v>
      </c>
    </row>
    <row r="2905" spans="1:6" x14ac:dyDescent="0.25">
      <c r="A2905" s="5" t="s">
        <v>47</v>
      </c>
      <c r="B2905" s="26">
        <v>44013</v>
      </c>
      <c r="C2905" s="4">
        <v>8</v>
      </c>
      <c r="D2905" s="29">
        <v>81</v>
      </c>
      <c r="F2905" s="79">
        <f>E2905+F2881</f>
        <v>4</v>
      </c>
    </row>
    <row r="2906" spans="1:6" x14ac:dyDescent="0.25">
      <c r="A2906" s="61" t="s">
        <v>22</v>
      </c>
      <c r="B2906" s="26">
        <v>44014</v>
      </c>
      <c r="C2906" s="4">
        <v>1733</v>
      </c>
      <c r="D2906" s="29">
        <v>35041</v>
      </c>
      <c r="E2906" s="4">
        <v>21</v>
      </c>
      <c r="F2906" s="79">
        <f>E2906+F2882</f>
        <v>627</v>
      </c>
    </row>
    <row r="2907" spans="1:6" x14ac:dyDescent="0.25">
      <c r="A2907" s="5" t="s">
        <v>35</v>
      </c>
      <c r="B2907" s="26">
        <v>44014</v>
      </c>
      <c r="C2907" s="4">
        <v>0</v>
      </c>
      <c r="D2907" s="29">
        <v>0</v>
      </c>
      <c r="F2907" s="79">
        <f t="shared" ref="F2907:F2913" si="183">E2907+F2883</f>
        <v>0</v>
      </c>
    </row>
    <row r="2908" spans="1:6" x14ac:dyDescent="0.25">
      <c r="A2908" s="5" t="s">
        <v>21</v>
      </c>
      <c r="B2908" s="26">
        <v>44014</v>
      </c>
      <c r="C2908" s="4">
        <v>81</v>
      </c>
      <c r="D2908" s="29">
        <v>2172</v>
      </c>
      <c r="E2908" s="4">
        <v>2</v>
      </c>
      <c r="F2908" s="79">
        <f t="shared" si="183"/>
        <v>100</v>
      </c>
    </row>
    <row r="2909" spans="1:6" x14ac:dyDescent="0.25">
      <c r="A2909" s="5" t="s">
        <v>36</v>
      </c>
      <c r="B2909" s="26">
        <v>44014</v>
      </c>
      <c r="C2909" s="4">
        <v>0</v>
      </c>
      <c r="D2909" s="29">
        <v>136</v>
      </c>
      <c r="F2909" s="79">
        <f t="shared" si="183"/>
        <v>2</v>
      </c>
    </row>
    <row r="2910" spans="1:6" x14ac:dyDescent="0.25">
      <c r="A2910" s="5" t="s">
        <v>20</v>
      </c>
      <c r="B2910" s="26">
        <v>44014</v>
      </c>
      <c r="C2910" s="4">
        <v>840</v>
      </c>
      <c r="D2910" s="29">
        <v>28776</v>
      </c>
      <c r="E2910" s="4">
        <v>11</v>
      </c>
      <c r="F2910" s="79">
        <f t="shared" si="183"/>
        <v>529</v>
      </c>
    </row>
    <row r="2911" spans="1:6" x14ac:dyDescent="0.25">
      <c r="A2911" s="5" t="s">
        <v>27</v>
      </c>
      <c r="B2911" s="26">
        <v>44014</v>
      </c>
      <c r="C2911" s="4">
        <v>8</v>
      </c>
      <c r="D2911" s="29">
        <v>670</v>
      </c>
      <c r="F2911" s="79">
        <f t="shared" si="183"/>
        <v>34</v>
      </c>
    </row>
    <row r="2912" spans="1:6" x14ac:dyDescent="0.25">
      <c r="A2912" s="5" t="s">
        <v>37</v>
      </c>
      <c r="B2912" s="26">
        <v>44014</v>
      </c>
      <c r="C2912" s="4">
        <v>0</v>
      </c>
      <c r="D2912" s="29">
        <v>119</v>
      </c>
      <c r="F2912" s="79">
        <f t="shared" si="183"/>
        <v>0</v>
      </c>
    </row>
    <row r="2913" spans="1:6" x14ac:dyDescent="0.25">
      <c r="A2913" s="5" t="s">
        <v>38</v>
      </c>
      <c r="B2913" s="26">
        <v>44014</v>
      </c>
      <c r="C2913" s="4">
        <v>14</v>
      </c>
      <c r="D2913" s="29">
        <v>307</v>
      </c>
      <c r="F2913" s="79">
        <f t="shared" si="183"/>
        <v>0</v>
      </c>
    </row>
    <row r="2914" spans="1:6" x14ac:dyDescent="0.25">
      <c r="A2914" s="5" t="s">
        <v>48</v>
      </c>
      <c r="B2914" s="26">
        <v>44014</v>
      </c>
      <c r="C2914" s="4">
        <v>1</v>
      </c>
      <c r="D2914" s="29">
        <v>76</v>
      </c>
      <c r="F2914" s="79">
        <f t="shared" ref="F2914:F2925" si="184">E2914+F2889</f>
        <v>0</v>
      </c>
    </row>
    <row r="2915" spans="1:6" x14ac:dyDescent="0.25">
      <c r="A2915" s="5" t="s">
        <v>39</v>
      </c>
      <c r="B2915" s="26">
        <v>44014</v>
      </c>
      <c r="C2915" s="4">
        <v>14</v>
      </c>
      <c r="D2915" s="29">
        <v>127</v>
      </c>
      <c r="F2915" s="79">
        <f t="shared" si="184"/>
        <v>0</v>
      </c>
    </row>
    <row r="2916" spans="1:6" x14ac:dyDescent="0.25">
      <c r="A2916" s="5" t="s">
        <v>40</v>
      </c>
      <c r="B2916" s="26">
        <v>44014</v>
      </c>
      <c r="C2916" s="4">
        <v>0</v>
      </c>
      <c r="D2916" s="29">
        <v>7</v>
      </c>
      <c r="F2916" s="79">
        <f t="shared" si="184"/>
        <v>0</v>
      </c>
    </row>
    <row r="2917" spans="1:6" x14ac:dyDescent="0.25">
      <c r="A2917" s="5" t="s">
        <v>28</v>
      </c>
      <c r="B2917" s="26">
        <v>44014</v>
      </c>
      <c r="C2917" s="4">
        <v>3</v>
      </c>
      <c r="D2917" s="29">
        <v>88</v>
      </c>
      <c r="F2917" s="79">
        <f t="shared" si="184"/>
        <v>0</v>
      </c>
    </row>
    <row r="2918" spans="1:6" x14ac:dyDescent="0.25">
      <c r="A2918" s="5" t="s">
        <v>24</v>
      </c>
      <c r="B2918" s="26">
        <v>44014</v>
      </c>
      <c r="C2918" s="4">
        <v>2</v>
      </c>
      <c r="D2918" s="29">
        <v>177</v>
      </c>
      <c r="F2918" s="79">
        <f t="shared" si="184"/>
        <v>1</v>
      </c>
    </row>
    <row r="2919" spans="1:6" x14ac:dyDescent="0.25">
      <c r="A2919" s="5" t="s">
        <v>30</v>
      </c>
      <c r="B2919" s="26">
        <v>44014</v>
      </c>
      <c r="C2919" s="4">
        <v>0</v>
      </c>
      <c r="D2919" s="29">
        <v>47</v>
      </c>
      <c r="F2919" s="79">
        <f t="shared" si="184"/>
        <v>0</v>
      </c>
    </row>
    <row r="2920" spans="1:6" x14ac:dyDescent="0.25">
      <c r="A2920" s="5" t="s">
        <v>26</v>
      </c>
      <c r="B2920" s="26">
        <v>44014</v>
      </c>
      <c r="C2920" s="4">
        <v>12</v>
      </c>
      <c r="D2920" s="29">
        <v>494</v>
      </c>
      <c r="F2920" s="79">
        <f t="shared" si="184"/>
        <v>0</v>
      </c>
    </row>
    <row r="2921" spans="1:6" x14ac:dyDescent="0.25">
      <c r="A2921" s="5" t="s">
        <v>25</v>
      </c>
      <c r="B2921" s="26">
        <v>44014</v>
      </c>
      <c r="C2921" s="4">
        <v>34</v>
      </c>
      <c r="D2921" s="29">
        <v>911</v>
      </c>
      <c r="F2921" s="79">
        <f t="shared" si="184"/>
        <v>0</v>
      </c>
    </row>
    <row r="2922" spans="1:6" x14ac:dyDescent="0.25">
      <c r="A2922" s="5" t="s">
        <v>41</v>
      </c>
      <c r="B2922" s="26">
        <v>44014</v>
      </c>
      <c r="C2922" s="4">
        <v>0</v>
      </c>
      <c r="D2922" s="29">
        <v>33</v>
      </c>
      <c r="F2922" s="79">
        <f t="shared" si="184"/>
        <v>1</v>
      </c>
    </row>
    <row r="2923" spans="1:6" x14ac:dyDescent="0.25">
      <c r="A2923" s="5" t="s">
        <v>42</v>
      </c>
      <c r="B2923" s="26">
        <v>44014</v>
      </c>
      <c r="C2923" s="4">
        <v>0</v>
      </c>
      <c r="D2923" s="29">
        <v>8</v>
      </c>
      <c r="F2923" s="79">
        <f>E2923+F2899</f>
        <v>0</v>
      </c>
    </row>
    <row r="2924" spans="1:6" x14ac:dyDescent="0.25">
      <c r="A2924" s="5" t="s">
        <v>43</v>
      </c>
      <c r="B2924" s="26">
        <v>44014</v>
      </c>
      <c r="C2924" s="4">
        <v>0</v>
      </c>
      <c r="D2924" s="29">
        <v>11</v>
      </c>
      <c r="F2924" s="79">
        <f t="shared" si="184"/>
        <v>0</v>
      </c>
    </row>
    <row r="2925" spans="1:6" x14ac:dyDescent="0.25">
      <c r="A2925" s="5" t="s">
        <v>44</v>
      </c>
      <c r="B2925" s="26">
        <v>44014</v>
      </c>
      <c r="C2925" s="4">
        <v>0</v>
      </c>
      <c r="D2925" s="29">
        <v>50</v>
      </c>
      <c r="F2925" s="79">
        <f t="shared" si="184"/>
        <v>0</v>
      </c>
    </row>
    <row r="2926" spans="1:6" x14ac:dyDescent="0.25">
      <c r="A2926" s="5" t="s">
        <v>29</v>
      </c>
      <c r="B2926" s="26">
        <v>44014</v>
      </c>
      <c r="C2926" s="4">
        <v>2</v>
      </c>
      <c r="D2926" s="29">
        <v>424</v>
      </c>
      <c r="F2926" s="79">
        <f>E2926+F2902</f>
        <v>4</v>
      </c>
    </row>
    <row r="2927" spans="1:6" x14ac:dyDescent="0.25">
      <c r="A2927" s="5" t="s">
        <v>45</v>
      </c>
      <c r="B2927" s="26">
        <v>44014</v>
      </c>
      <c r="C2927" s="4">
        <v>0</v>
      </c>
      <c r="D2927" s="29">
        <v>25</v>
      </c>
      <c r="F2927" s="79">
        <f>E2927+F2903</f>
        <v>0</v>
      </c>
    </row>
    <row r="2928" spans="1:6" x14ac:dyDescent="0.25">
      <c r="A2928" s="5" t="s">
        <v>46</v>
      </c>
      <c r="B2928" s="26">
        <v>44014</v>
      </c>
      <c r="C2928" s="4">
        <v>0</v>
      </c>
      <c r="D2928" s="29">
        <v>149</v>
      </c>
      <c r="F2928" s="79">
        <f>E2928+F2904</f>
        <v>1</v>
      </c>
    </row>
    <row r="2929" spans="1:6" x14ac:dyDescent="0.25">
      <c r="A2929" s="5" t="s">
        <v>47</v>
      </c>
      <c r="B2929" s="26">
        <v>44014</v>
      </c>
      <c r="C2929" s="4">
        <v>0</v>
      </c>
      <c r="D2929" s="29">
        <v>81</v>
      </c>
      <c r="F2929" s="79">
        <f>E2929+F2905</f>
        <v>4</v>
      </c>
    </row>
    <row r="2930" spans="1:6" x14ac:dyDescent="0.25">
      <c r="A2930" s="61" t="s">
        <v>22</v>
      </c>
      <c r="B2930" s="26">
        <v>44015</v>
      </c>
      <c r="C2930" s="4">
        <v>1849</v>
      </c>
      <c r="D2930" s="29">
        <v>36890</v>
      </c>
      <c r="E2930" s="4">
        <v>26</v>
      </c>
      <c r="F2930" s="79">
        <f>E2930+F2906</f>
        <v>653</v>
      </c>
    </row>
    <row r="2931" spans="1:6" x14ac:dyDescent="0.25">
      <c r="A2931" s="5" t="s">
        <v>35</v>
      </c>
      <c r="B2931" s="26">
        <v>44015</v>
      </c>
      <c r="C2931" s="4">
        <v>1</v>
      </c>
      <c r="D2931" s="29">
        <v>1</v>
      </c>
      <c r="F2931" s="79">
        <f t="shared" ref="F2931:F2937" si="185">E2931+F2907</f>
        <v>0</v>
      </c>
    </row>
    <row r="2932" spans="1:6" x14ac:dyDescent="0.25">
      <c r="A2932" s="5" t="s">
        <v>21</v>
      </c>
      <c r="B2932" s="26">
        <v>44015</v>
      </c>
      <c r="C2932" s="4">
        <v>37</v>
      </c>
      <c r="D2932" s="29">
        <v>2209</v>
      </c>
      <c r="E2932" s="4">
        <v>3</v>
      </c>
      <c r="F2932" s="79">
        <f t="shared" si="185"/>
        <v>103</v>
      </c>
    </row>
    <row r="2933" spans="1:6" x14ac:dyDescent="0.25">
      <c r="A2933" s="5" t="s">
        <v>36</v>
      </c>
      <c r="B2933" s="26">
        <v>44015</v>
      </c>
      <c r="C2933" s="4">
        <v>12</v>
      </c>
      <c r="D2933" s="29">
        <v>148</v>
      </c>
      <c r="F2933" s="79">
        <f t="shared" si="185"/>
        <v>2</v>
      </c>
    </row>
    <row r="2934" spans="1:6" x14ac:dyDescent="0.25">
      <c r="A2934" s="5" t="s">
        <v>20</v>
      </c>
      <c r="B2934" s="26">
        <v>44015</v>
      </c>
      <c r="C2934" s="4">
        <v>835</v>
      </c>
      <c r="D2934" s="29">
        <v>29611</v>
      </c>
      <c r="E2934" s="4">
        <v>22</v>
      </c>
      <c r="F2934" s="79">
        <f t="shared" si="185"/>
        <v>551</v>
      </c>
    </row>
    <row r="2935" spans="1:6" x14ac:dyDescent="0.25">
      <c r="A2935" s="5" t="s">
        <v>27</v>
      </c>
      <c r="B2935" s="26">
        <v>44015</v>
      </c>
      <c r="C2935" s="4">
        <v>8</v>
      </c>
      <c r="D2935" s="29">
        <v>678</v>
      </c>
      <c r="F2935" s="79">
        <f t="shared" si="185"/>
        <v>34</v>
      </c>
    </row>
    <row r="2936" spans="1:6" x14ac:dyDescent="0.25">
      <c r="A2936" s="5" t="s">
        <v>37</v>
      </c>
      <c r="B2936" s="26">
        <v>44015</v>
      </c>
      <c r="C2936" s="4">
        <v>0</v>
      </c>
      <c r="D2936" s="29">
        <v>119</v>
      </c>
      <c r="F2936" s="79">
        <f t="shared" si="185"/>
        <v>0</v>
      </c>
    </row>
    <row r="2937" spans="1:6" x14ac:dyDescent="0.25">
      <c r="A2937" s="5" t="s">
        <v>38</v>
      </c>
      <c r="B2937" s="26">
        <v>44015</v>
      </c>
      <c r="C2937" s="4">
        <v>11</v>
      </c>
      <c r="D2937" s="29">
        <v>318</v>
      </c>
      <c r="F2937" s="79">
        <f t="shared" si="185"/>
        <v>0</v>
      </c>
    </row>
    <row r="2938" spans="1:6" x14ac:dyDescent="0.25">
      <c r="A2938" s="5" t="s">
        <v>48</v>
      </c>
      <c r="B2938" s="26">
        <v>44015</v>
      </c>
      <c r="C2938" s="4">
        <v>0</v>
      </c>
      <c r="D2938" s="29">
        <v>76</v>
      </c>
      <c r="F2938" s="79">
        <f t="shared" ref="F2938:F2949" si="186">E2938+F2913</f>
        <v>0</v>
      </c>
    </row>
    <row r="2939" spans="1:6" x14ac:dyDescent="0.25">
      <c r="A2939" s="5" t="s">
        <v>39</v>
      </c>
      <c r="B2939" s="26">
        <v>44015</v>
      </c>
      <c r="C2939" s="4">
        <v>20</v>
      </c>
      <c r="D2939" s="29">
        <v>147</v>
      </c>
      <c r="F2939" s="79">
        <f t="shared" si="186"/>
        <v>0</v>
      </c>
    </row>
    <row r="2940" spans="1:6" x14ac:dyDescent="0.25">
      <c r="A2940" s="5" t="s">
        <v>40</v>
      </c>
      <c r="B2940" s="26">
        <v>44015</v>
      </c>
      <c r="C2940" s="4">
        <v>0</v>
      </c>
      <c r="D2940" s="29">
        <v>7</v>
      </c>
      <c r="F2940" s="79">
        <f t="shared" si="186"/>
        <v>0</v>
      </c>
    </row>
    <row r="2941" spans="1:6" x14ac:dyDescent="0.25">
      <c r="A2941" s="5" t="s">
        <v>28</v>
      </c>
      <c r="B2941" s="26">
        <v>44015</v>
      </c>
      <c r="C2941" s="4">
        <v>3</v>
      </c>
      <c r="D2941" s="29">
        <v>91</v>
      </c>
      <c r="F2941" s="79">
        <f t="shared" si="186"/>
        <v>0</v>
      </c>
    </row>
    <row r="2942" spans="1:6" x14ac:dyDescent="0.25">
      <c r="A2942" s="5" t="s">
        <v>24</v>
      </c>
      <c r="B2942" s="26">
        <v>44015</v>
      </c>
      <c r="C2942" s="4">
        <v>3</v>
      </c>
      <c r="D2942" s="29">
        <v>180</v>
      </c>
      <c r="F2942" s="79">
        <f t="shared" si="186"/>
        <v>0</v>
      </c>
    </row>
    <row r="2943" spans="1:6" x14ac:dyDescent="0.25">
      <c r="A2943" s="5" t="s">
        <v>30</v>
      </c>
      <c r="B2943" s="26">
        <v>44015</v>
      </c>
      <c r="C2943" s="4">
        <v>0</v>
      </c>
      <c r="D2943" s="29">
        <v>47</v>
      </c>
      <c r="F2943" s="79">
        <f t="shared" si="186"/>
        <v>1</v>
      </c>
    </row>
    <row r="2944" spans="1:6" x14ac:dyDescent="0.25">
      <c r="A2944" s="5" t="s">
        <v>26</v>
      </c>
      <c r="B2944" s="26">
        <v>44015</v>
      </c>
      <c r="C2944" s="4">
        <v>28</v>
      </c>
      <c r="D2944" s="29">
        <v>522</v>
      </c>
      <c r="F2944" s="79">
        <f t="shared" si="186"/>
        <v>0</v>
      </c>
    </row>
    <row r="2945" spans="1:6" x14ac:dyDescent="0.25">
      <c r="A2945" s="5" t="s">
        <v>25</v>
      </c>
      <c r="B2945" s="26">
        <v>44015</v>
      </c>
      <c r="C2945" s="4">
        <v>23</v>
      </c>
      <c r="D2945" s="29">
        <v>934</v>
      </c>
      <c r="F2945" s="79">
        <f t="shared" si="186"/>
        <v>0</v>
      </c>
    </row>
    <row r="2946" spans="1:6" x14ac:dyDescent="0.25">
      <c r="A2946" s="5" t="s">
        <v>41</v>
      </c>
      <c r="B2946" s="26">
        <v>44015</v>
      </c>
      <c r="C2946" s="4">
        <v>8</v>
      </c>
      <c r="D2946" s="29">
        <v>41</v>
      </c>
      <c r="F2946" s="79">
        <f t="shared" si="186"/>
        <v>0</v>
      </c>
    </row>
    <row r="2947" spans="1:6" x14ac:dyDescent="0.25">
      <c r="A2947" s="5" t="s">
        <v>42</v>
      </c>
      <c r="B2947" s="26">
        <v>44015</v>
      </c>
      <c r="C2947" s="4">
        <v>0</v>
      </c>
      <c r="D2947" s="29">
        <v>8</v>
      </c>
      <c r="F2947" s="79">
        <f>E2947+F2923</f>
        <v>0</v>
      </c>
    </row>
    <row r="2948" spans="1:6" x14ac:dyDescent="0.25">
      <c r="A2948" s="5" t="s">
        <v>43</v>
      </c>
      <c r="B2948" s="26">
        <v>44015</v>
      </c>
      <c r="C2948" s="4">
        <v>0</v>
      </c>
      <c r="D2948" s="29">
        <v>11</v>
      </c>
      <c r="F2948" s="79">
        <f t="shared" si="186"/>
        <v>0</v>
      </c>
    </row>
    <row r="2949" spans="1:6" x14ac:dyDescent="0.25">
      <c r="A2949" s="5" t="s">
        <v>44</v>
      </c>
      <c r="B2949" s="26">
        <v>44015</v>
      </c>
      <c r="C2949" s="4">
        <v>0</v>
      </c>
      <c r="D2949" s="29">
        <v>50</v>
      </c>
      <c r="F2949" s="79">
        <f t="shared" si="186"/>
        <v>0</v>
      </c>
    </row>
    <row r="2950" spans="1:6" x14ac:dyDescent="0.25">
      <c r="A2950" s="5" t="s">
        <v>29</v>
      </c>
      <c r="B2950" s="26">
        <v>44015</v>
      </c>
      <c r="C2950" s="4">
        <v>5</v>
      </c>
      <c r="D2950" s="29">
        <v>429</v>
      </c>
      <c r="E2950" s="4">
        <v>1</v>
      </c>
      <c r="F2950" s="79">
        <f>E2950+F2926</f>
        <v>5</v>
      </c>
    </row>
    <row r="2951" spans="1:6" x14ac:dyDescent="0.25">
      <c r="A2951" s="5" t="s">
        <v>45</v>
      </c>
      <c r="B2951" s="26">
        <v>44015</v>
      </c>
      <c r="C2951" s="4">
        <v>0</v>
      </c>
      <c r="D2951" s="29">
        <v>25</v>
      </c>
      <c r="F2951" s="79">
        <f>E2951+F2927</f>
        <v>0</v>
      </c>
    </row>
    <row r="2952" spans="1:6" x14ac:dyDescent="0.25">
      <c r="A2952" s="5" t="s">
        <v>46</v>
      </c>
      <c r="B2952" s="26">
        <v>44015</v>
      </c>
      <c r="C2952" s="4">
        <v>0</v>
      </c>
      <c r="D2952" s="29">
        <v>149</v>
      </c>
      <c r="F2952" s="79">
        <f>E2952+F2928</f>
        <v>1</v>
      </c>
    </row>
    <row r="2953" spans="1:6" x14ac:dyDescent="0.25">
      <c r="A2953" s="5" t="s">
        <v>47</v>
      </c>
      <c r="B2953" s="26">
        <v>44015</v>
      </c>
      <c r="C2953" s="4">
        <v>2</v>
      </c>
      <c r="D2953" s="29">
        <v>83</v>
      </c>
      <c r="F2953" s="79">
        <f>E2953+F2929</f>
        <v>4</v>
      </c>
    </row>
    <row r="2954" spans="1:6" x14ac:dyDescent="0.25">
      <c r="A2954" s="61" t="s">
        <v>22</v>
      </c>
      <c r="B2954" s="26">
        <v>44016</v>
      </c>
      <c r="C2954" s="4">
        <v>1517</v>
      </c>
      <c r="D2954" s="29">
        <v>38407</v>
      </c>
      <c r="E2954" s="4">
        <v>26</v>
      </c>
      <c r="F2954" s="79">
        <f>E2954+F2930</f>
        <v>679</v>
      </c>
    </row>
    <row r="2955" spans="1:6" x14ac:dyDescent="0.25">
      <c r="A2955" s="5" t="s">
        <v>35</v>
      </c>
      <c r="B2955" s="26">
        <v>44016</v>
      </c>
      <c r="C2955" s="4">
        <v>5</v>
      </c>
      <c r="D2955" s="29">
        <v>6</v>
      </c>
      <c r="F2955" s="79">
        <f t="shared" ref="F2955:F2961" si="187">E2955+F2931</f>
        <v>0</v>
      </c>
    </row>
    <row r="2956" spans="1:6" x14ac:dyDescent="0.25">
      <c r="A2956" s="5" t="s">
        <v>21</v>
      </c>
      <c r="B2956" s="26">
        <v>44016</v>
      </c>
      <c r="C2956" s="4">
        <v>53</v>
      </c>
      <c r="D2956" s="29">
        <v>2262</v>
      </c>
      <c r="E2956" s="4">
        <v>3</v>
      </c>
      <c r="F2956" s="79">
        <f t="shared" si="187"/>
        <v>106</v>
      </c>
    </row>
    <row r="2957" spans="1:6" x14ac:dyDescent="0.25">
      <c r="A2957" s="5" t="s">
        <v>36</v>
      </c>
      <c r="B2957" s="26">
        <v>44016</v>
      </c>
      <c r="C2957" s="4">
        <v>0</v>
      </c>
      <c r="D2957" s="29">
        <v>148</v>
      </c>
      <c r="F2957" s="79">
        <f t="shared" si="187"/>
        <v>2</v>
      </c>
    </row>
    <row r="2958" spans="1:6" x14ac:dyDescent="0.25">
      <c r="A2958" s="5" t="s">
        <v>20</v>
      </c>
      <c r="B2958" s="26">
        <v>44016</v>
      </c>
      <c r="C2958" s="4">
        <v>899</v>
      </c>
      <c r="D2958" s="29">
        <v>30510</v>
      </c>
      <c r="E2958" s="4">
        <v>13</v>
      </c>
      <c r="F2958" s="79">
        <f t="shared" si="187"/>
        <v>564</v>
      </c>
    </row>
    <row r="2959" spans="1:6" x14ac:dyDescent="0.25">
      <c r="A2959" s="5" t="s">
        <v>27</v>
      </c>
      <c r="B2959" s="26">
        <v>44016</v>
      </c>
      <c r="C2959" s="4">
        <v>13</v>
      </c>
      <c r="D2959" s="29">
        <v>691</v>
      </c>
      <c r="F2959" s="79">
        <f t="shared" si="187"/>
        <v>34</v>
      </c>
    </row>
    <row r="2960" spans="1:6" x14ac:dyDescent="0.25">
      <c r="A2960" s="5" t="s">
        <v>37</v>
      </c>
      <c r="B2960" s="26">
        <v>44016</v>
      </c>
      <c r="C2960" s="4">
        <v>0</v>
      </c>
      <c r="D2960" s="29">
        <v>119</v>
      </c>
      <c r="F2960" s="79">
        <f t="shared" si="187"/>
        <v>0</v>
      </c>
    </row>
    <row r="2961" spans="1:6" x14ac:dyDescent="0.25">
      <c r="A2961" s="5" t="s">
        <v>38</v>
      </c>
      <c r="B2961" s="26">
        <v>44016</v>
      </c>
      <c r="C2961" s="4">
        <v>5</v>
      </c>
      <c r="D2961" s="29">
        <v>323</v>
      </c>
      <c r="F2961" s="79">
        <f t="shared" si="187"/>
        <v>0</v>
      </c>
    </row>
    <row r="2962" spans="1:6" x14ac:dyDescent="0.25">
      <c r="A2962" s="5" t="s">
        <v>48</v>
      </c>
      <c r="B2962" s="26">
        <v>44016</v>
      </c>
      <c r="C2962" s="4">
        <v>0</v>
      </c>
      <c r="D2962" s="29">
        <v>76</v>
      </c>
      <c r="F2962" s="79">
        <f t="shared" ref="F2962:F2973" si="188">E2962+F2937</f>
        <v>0</v>
      </c>
    </row>
    <row r="2963" spans="1:6" x14ac:dyDescent="0.25">
      <c r="A2963" s="5" t="s">
        <v>39</v>
      </c>
      <c r="B2963" s="26">
        <v>44016</v>
      </c>
      <c r="C2963" s="4">
        <v>14</v>
      </c>
      <c r="D2963" s="29">
        <v>161</v>
      </c>
      <c r="F2963" s="79">
        <f t="shared" si="188"/>
        <v>0</v>
      </c>
    </row>
    <row r="2964" spans="1:6" x14ac:dyDescent="0.25">
      <c r="A2964" s="5" t="s">
        <v>40</v>
      </c>
      <c r="B2964" s="26">
        <v>44016</v>
      </c>
      <c r="C2964" s="4">
        <v>0</v>
      </c>
      <c r="D2964" s="29">
        <v>7</v>
      </c>
      <c r="F2964" s="79">
        <f t="shared" si="188"/>
        <v>0</v>
      </c>
    </row>
    <row r="2965" spans="1:6" x14ac:dyDescent="0.25">
      <c r="A2965" s="5" t="s">
        <v>28</v>
      </c>
      <c r="B2965" s="26">
        <v>44016</v>
      </c>
      <c r="C2965" s="4">
        <v>5</v>
      </c>
      <c r="D2965" s="29">
        <v>96</v>
      </c>
      <c r="F2965" s="79">
        <f t="shared" si="188"/>
        <v>0</v>
      </c>
    </row>
    <row r="2966" spans="1:6" x14ac:dyDescent="0.25">
      <c r="A2966" s="5" t="s">
        <v>24</v>
      </c>
      <c r="B2966" s="26">
        <v>44016</v>
      </c>
      <c r="C2966" s="4">
        <v>4</v>
      </c>
      <c r="D2966" s="29">
        <v>184</v>
      </c>
      <c r="F2966" s="79">
        <f t="shared" si="188"/>
        <v>0</v>
      </c>
    </row>
    <row r="2967" spans="1:6" x14ac:dyDescent="0.25">
      <c r="A2967" s="5" t="s">
        <v>30</v>
      </c>
      <c r="B2967" s="26">
        <v>44016</v>
      </c>
      <c r="C2967" s="4">
        <v>0</v>
      </c>
      <c r="D2967" s="29">
        <v>47</v>
      </c>
      <c r="F2967" s="79">
        <f t="shared" si="188"/>
        <v>0</v>
      </c>
    </row>
    <row r="2968" spans="1:6" x14ac:dyDescent="0.25">
      <c r="A2968" s="5" t="s">
        <v>26</v>
      </c>
      <c r="B2968" s="26">
        <v>44016</v>
      </c>
      <c r="C2968" s="4">
        <v>20</v>
      </c>
      <c r="D2968" s="29">
        <v>542</v>
      </c>
      <c r="E2968" s="4">
        <v>1</v>
      </c>
      <c r="F2968" s="79">
        <f t="shared" si="188"/>
        <v>2</v>
      </c>
    </row>
    <row r="2969" spans="1:6" x14ac:dyDescent="0.25">
      <c r="A2969" s="5" t="s">
        <v>25</v>
      </c>
      <c r="B2969" s="26">
        <v>44016</v>
      </c>
      <c r="C2969" s="4">
        <v>28</v>
      </c>
      <c r="D2969" s="29">
        <v>962</v>
      </c>
      <c r="F2969" s="79">
        <f t="shared" si="188"/>
        <v>0</v>
      </c>
    </row>
    <row r="2970" spans="1:6" x14ac:dyDescent="0.25">
      <c r="A2970" s="5" t="s">
        <v>41</v>
      </c>
      <c r="B2970" s="26">
        <v>44016</v>
      </c>
      <c r="C2970" s="4">
        <v>16</v>
      </c>
      <c r="D2970" s="29">
        <v>57</v>
      </c>
      <c r="F2970" s="79">
        <f t="shared" si="188"/>
        <v>0</v>
      </c>
    </row>
    <row r="2971" spans="1:6" x14ac:dyDescent="0.25">
      <c r="A2971" s="5" t="s">
        <v>42</v>
      </c>
      <c r="B2971" s="26">
        <v>44016</v>
      </c>
      <c r="C2971" s="4">
        <v>0</v>
      </c>
      <c r="D2971" s="29">
        <v>8</v>
      </c>
      <c r="F2971" s="79">
        <f>E2971+F2947</f>
        <v>0</v>
      </c>
    </row>
    <row r="2972" spans="1:6" x14ac:dyDescent="0.25">
      <c r="A2972" s="5" t="s">
        <v>43</v>
      </c>
      <c r="B2972" s="26">
        <v>44016</v>
      </c>
      <c r="C2972" s="4">
        <v>1</v>
      </c>
      <c r="D2972" s="29">
        <v>12</v>
      </c>
      <c r="F2972" s="79">
        <f t="shared" si="188"/>
        <v>0</v>
      </c>
    </row>
    <row r="2973" spans="1:6" x14ac:dyDescent="0.25">
      <c r="A2973" s="5" t="s">
        <v>44</v>
      </c>
      <c r="B2973" s="26">
        <v>44016</v>
      </c>
      <c r="C2973" s="4">
        <v>0</v>
      </c>
      <c r="D2973" s="29">
        <v>50</v>
      </c>
      <c r="F2973" s="79">
        <f t="shared" si="188"/>
        <v>0</v>
      </c>
    </row>
    <row r="2974" spans="1:6" x14ac:dyDescent="0.25">
      <c r="A2974" s="5" t="s">
        <v>29</v>
      </c>
      <c r="B2974" s="26">
        <v>44016</v>
      </c>
      <c r="C2974" s="4">
        <v>5</v>
      </c>
      <c r="D2974" s="29">
        <v>434</v>
      </c>
      <c r="E2974" s="4">
        <v>1</v>
      </c>
      <c r="F2974" s="79">
        <f>E2974+F2950</f>
        <v>6</v>
      </c>
    </row>
    <row r="2975" spans="1:6" x14ac:dyDescent="0.25">
      <c r="A2975" s="5" t="s">
        <v>45</v>
      </c>
      <c r="B2975" s="26">
        <v>44016</v>
      </c>
      <c r="C2975" s="4">
        <v>0</v>
      </c>
      <c r="D2975" s="29">
        <v>25</v>
      </c>
      <c r="F2975" s="79">
        <f>E2975+F2951</f>
        <v>0</v>
      </c>
    </row>
    <row r="2976" spans="1:6" x14ac:dyDescent="0.25">
      <c r="A2976" s="5" t="s">
        <v>46</v>
      </c>
      <c r="B2976" s="26">
        <v>44016</v>
      </c>
      <c r="C2976" s="4">
        <v>4</v>
      </c>
      <c r="D2976" s="29">
        <v>153</v>
      </c>
      <c r="F2976" s="79">
        <f>E2976+F2952</f>
        <v>1</v>
      </c>
    </row>
    <row r="2977" spans="1:6" x14ac:dyDescent="0.25">
      <c r="A2977" s="5" t="s">
        <v>47</v>
      </c>
      <c r="B2977" s="26">
        <v>44016</v>
      </c>
      <c r="C2977" s="4">
        <v>1</v>
      </c>
      <c r="D2977" s="29">
        <v>84</v>
      </c>
      <c r="F2977" s="79">
        <f>E2977+F2953</f>
        <v>4</v>
      </c>
    </row>
    <row r="2978" spans="1:6" x14ac:dyDescent="0.25">
      <c r="A2978" s="61" t="s">
        <v>22</v>
      </c>
      <c r="B2978" s="26">
        <v>44017</v>
      </c>
      <c r="C2978" s="4">
        <v>1564</v>
      </c>
      <c r="D2978" s="29">
        <v>39971</v>
      </c>
      <c r="E2978" s="4">
        <v>12</v>
      </c>
      <c r="F2978" s="79">
        <f>E2978+F2954</f>
        <v>691</v>
      </c>
    </row>
    <row r="2979" spans="1:6" x14ac:dyDescent="0.25">
      <c r="A2979" s="5" t="s">
        <v>35</v>
      </c>
      <c r="B2979" s="26">
        <v>44017</v>
      </c>
      <c r="C2979" s="4">
        <v>0</v>
      </c>
      <c r="D2979" s="29">
        <v>6</v>
      </c>
      <c r="F2979" s="79">
        <f t="shared" ref="F2979:F2985" si="189">E2979+F2955</f>
        <v>0</v>
      </c>
    </row>
    <row r="2980" spans="1:6" x14ac:dyDescent="0.25">
      <c r="A2980" s="5" t="s">
        <v>21</v>
      </c>
      <c r="B2980" s="26">
        <v>44017</v>
      </c>
      <c r="C2980" s="4">
        <v>47</v>
      </c>
      <c r="D2980" s="29">
        <v>2309</v>
      </c>
      <c r="F2980" s="79">
        <f t="shared" si="189"/>
        <v>106</v>
      </c>
    </row>
    <row r="2981" spans="1:6" x14ac:dyDescent="0.25">
      <c r="A2981" s="5" t="s">
        <v>36</v>
      </c>
      <c r="B2981" s="26">
        <v>44017</v>
      </c>
      <c r="C2981" s="4">
        <v>6</v>
      </c>
      <c r="D2981" s="29">
        <v>154</v>
      </c>
      <c r="F2981" s="79">
        <f t="shared" si="189"/>
        <v>2</v>
      </c>
    </row>
    <row r="2982" spans="1:6" x14ac:dyDescent="0.25">
      <c r="A2982" s="5" t="s">
        <v>20</v>
      </c>
      <c r="B2982" s="26">
        <v>44017</v>
      </c>
      <c r="C2982" s="4">
        <v>767</v>
      </c>
      <c r="D2982" s="29">
        <v>31277</v>
      </c>
      <c r="E2982" s="4">
        <v>10</v>
      </c>
      <c r="F2982" s="79">
        <f t="shared" si="189"/>
        <v>574</v>
      </c>
    </row>
    <row r="2983" spans="1:6" x14ac:dyDescent="0.25">
      <c r="A2983" s="5" t="s">
        <v>27</v>
      </c>
      <c r="B2983" s="26">
        <v>44017</v>
      </c>
      <c r="C2983" s="4">
        <v>14</v>
      </c>
      <c r="D2983" s="29">
        <v>705</v>
      </c>
      <c r="F2983" s="79">
        <f t="shared" si="189"/>
        <v>34</v>
      </c>
    </row>
    <row r="2984" spans="1:6" x14ac:dyDescent="0.25">
      <c r="A2984" s="5" t="s">
        <v>37</v>
      </c>
      <c r="B2984" s="26">
        <v>44017</v>
      </c>
      <c r="C2984" s="4">
        <v>1</v>
      </c>
      <c r="D2984" s="29">
        <v>120</v>
      </c>
      <c r="F2984" s="79">
        <f t="shared" si="189"/>
        <v>0</v>
      </c>
    </row>
    <row r="2985" spans="1:6" x14ac:dyDescent="0.25">
      <c r="A2985" s="5" t="s">
        <v>38</v>
      </c>
      <c r="B2985" s="26">
        <v>44017</v>
      </c>
      <c r="C2985" s="4">
        <v>6</v>
      </c>
      <c r="D2985" s="29">
        <v>329</v>
      </c>
      <c r="F2985" s="79">
        <f t="shared" si="189"/>
        <v>0</v>
      </c>
    </row>
    <row r="2986" spans="1:6" x14ac:dyDescent="0.25">
      <c r="A2986" s="5" t="s">
        <v>48</v>
      </c>
      <c r="B2986" s="26">
        <v>44017</v>
      </c>
      <c r="C2986" s="4">
        <v>0</v>
      </c>
      <c r="D2986" s="29">
        <v>76</v>
      </c>
      <c r="F2986" s="79">
        <f t="shared" ref="F2986:F2997" si="190">E2986+F2961</f>
        <v>0</v>
      </c>
    </row>
    <row r="2987" spans="1:6" x14ac:dyDescent="0.25">
      <c r="A2987" s="5" t="s">
        <v>39</v>
      </c>
      <c r="B2987" s="26">
        <v>44017</v>
      </c>
      <c r="C2987" s="4">
        <v>1</v>
      </c>
      <c r="D2987" s="29">
        <v>162</v>
      </c>
      <c r="F2987" s="79">
        <f t="shared" si="190"/>
        <v>0</v>
      </c>
    </row>
    <row r="2988" spans="1:6" x14ac:dyDescent="0.25">
      <c r="A2988" s="5" t="s">
        <v>40</v>
      </c>
      <c r="B2988" s="26">
        <v>44017</v>
      </c>
      <c r="C2988" s="4">
        <v>0</v>
      </c>
      <c r="D2988" s="29">
        <v>7</v>
      </c>
      <c r="F2988" s="79">
        <f t="shared" si="190"/>
        <v>0</v>
      </c>
    </row>
    <row r="2989" spans="1:6" x14ac:dyDescent="0.25">
      <c r="A2989" s="5" t="s">
        <v>28</v>
      </c>
      <c r="B2989" s="26">
        <v>44017</v>
      </c>
      <c r="C2989" s="4">
        <v>6</v>
      </c>
      <c r="D2989" s="29">
        <v>102</v>
      </c>
      <c r="F2989" s="79">
        <f t="shared" si="190"/>
        <v>0</v>
      </c>
    </row>
    <row r="2990" spans="1:6" x14ac:dyDescent="0.25">
      <c r="A2990" s="5" t="s">
        <v>24</v>
      </c>
      <c r="B2990" s="26">
        <v>44017</v>
      </c>
      <c r="C2990" s="4">
        <v>7</v>
      </c>
      <c r="D2990" s="29">
        <v>191</v>
      </c>
      <c r="F2990" s="79">
        <f t="shared" si="190"/>
        <v>0</v>
      </c>
    </row>
    <row r="2991" spans="1:6" x14ac:dyDescent="0.25">
      <c r="A2991" s="5" t="s">
        <v>30</v>
      </c>
      <c r="B2991" s="26">
        <v>44017</v>
      </c>
      <c r="C2991" s="4">
        <v>0</v>
      </c>
      <c r="D2991" s="29">
        <v>47</v>
      </c>
      <c r="F2991" s="79">
        <f t="shared" si="190"/>
        <v>0</v>
      </c>
    </row>
    <row r="2992" spans="1:6" x14ac:dyDescent="0.25">
      <c r="A2992" s="5" t="s">
        <v>26</v>
      </c>
      <c r="B2992" s="26">
        <v>44017</v>
      </c>
      <c r="C2992" s="4">
        <v>9</v>
      </c>
      <c r="D2992" s="29">
        <v>551</v>
      </c>
      <c r="E2992" s="4">
        <v>3</v>
      </c>
      <c r="F2992" s="79">
        <f t="shared" si="190"/>
        <v>3</v>
      </c>
    </row>
    <row r="2993" spans="1:6" x14ac:dyDescent="0.25">
      <c r="A2993" s="5" t="s">
        <v>25</v>
      </c>
      <c r="B2993" s="26">
        <v>44017</v>
      </c>
      <c r="C2993" s="4">
        <v>3</v>
      </c>
      <c r="D2993" s="29">
        <v>965</v>
      </c>
      <c r="E2993" s="4">
        <v>1</v>
      </c>
      <c r="F2993" s="79">
        <f t="shared" si="190"/>
        <v>3</v>
      </c>
    </row>
    <row r="2994" spans="1:6" x14ac:dyDescent="0.25">
      <c r="A2994" s="5" t="s">
        <v>41</v>
      </c>
      <c r="B2994" s="26">
        <v>44017</v>
      </c>
      <c r="C2994" s="4">
        <v>2</v>
      </c>
      <c r="D2994" s="29">
        <v>59</v>
      </c>
      <c r="F2994" s="79">
        <f t="shared" si="190"/>
        <v>0</v>
      </c>
    </row>
    <row r="2995" spans="1:6" x14ac:dyDescent="0.25">
      <c r="A2995" s="5" t="s">
        <v>42</v>
      </c>
      <c r="B2995" s="26">
        <v>44017</v>
      </c>
      <c r="C2995" s="4">
        <v>0</v>
      </c>
      <c r="D2995" s="29">
        <v>8</v>
      </c>
      <c r="F2995" s="79">
        <f>E2995+F2971</f>
        <v>0</v>
      </c>
    </row>
    <row r="2996" spans="1:6" x14ac:dyDescent="0.25">
      <c r="A2996" s="5" t="s">
        <v>43</v>
      </c>
      <c r="B2996" s="26">
        <v>44017</v>
      </c>
      <c r="C2996" s="4">
        <v>0</v>
      </c>
      <c r="D2996" s="29">
        <v>12</v>
      </c>
      <c r="F2996" s="79">
        <f t="shared" si="190"/>
        <v>0</v>
      </c>
    </row>
    <row r="2997" spans="1:6" x14ac:dyDescent="0.25">
      <c r="A2997" s="5" t="s">
        <v>44</v>
      </c>
      <c r="B2997" s="26">
        <v>44017</v>
      </c>
      <c r="C2997" s="4">
        <v>0</v>
      </c>
      <c r="D2997" s="29">
        <v>50</v>
      </c>
      <c r="F2997" s="79">
        <f t="shared" si="190"/>
        <v>0</v>
      </c>
    </row>
    <row r="2998" spans="1:6" x14ac:dyDescent="0.25">
      <c r="A2998" s="5" t="s">
        <v>29</v>
      </c>
      <c r="B2998" s="26">
        <v>44017</v>
      </c>
      <c r="C2998" s="4">
        <v>3</v>
      </c>
      <c r="D2998" s="29">
        <v>437</v>
      </c>
      <c r="F2998" s="79">
        <f>E2998+F2974</f>
        <v>6</v>
      </c>
    </row>
    <row r="2999" spans="1:6" x14ac:dyDescent="0.25">
      <c r="A2999" s="5" t="s">
        <v>45</v>
      </c>
      <c r="B2999" s="26">
        <v>44017</v>
      </c>
      <c r="C2999" s="4">
        <v>0</v>
      </c>
      <c r="D2999" s="29">
        <v>25</v>
      </c>
      <c r="F2999" s="79">
        <f>E2999+F2975</f>
        <v>0</v>
      </c>
    </row>
    <row r="3000" spans="1:6" x14ac:dyDescent="0.25">
      <c r="A3000" s="5" t="s">
        <v>46</v>
      </c>
      <c r="B3000" s="26">
        <v>44017</v>
      </c>
      <c r="C3000" s="4">
        <v>0</v>
      </c>
      <c r="D3000" s="29">
        <v>153</v>
      </c>
      <c r="F3000" s="79">
        <f>E3000+F2976</f>
        <v>1</v>
      </c>
    </row>
    <row r="3001" spans="1:6" x14ac:dyDescent="0.25">
      <c r="A3001" s="5" t="s">
        <v>47</v>
      </c>
      <c r="B3001" s="26">
        <v>44017</v>
      </c>
      <c r="C3001" s="4">
        <v>3</v>
      </c>
      <c r="D3001" s="29">
        <v>87</v>
      </c>
      <c r="F3001" s="79">
        <f>E3001+F2977</f>
        <v>4</v>
      </c>
    </row>
    <row r="3002" spans="1:6" x14ac:dyDescent="0.25">
      <c r="A3002" s="61" t="s">
        <v>22</v>
      </c>
      <c r="B3002" s="26">
        <v>44018</v>
      </c>
      <c r="C3002" s="4">
        <v>1476</v>
      </c>
      <c r="D3002" s="29">
        <v>41447</v>
      </c>
      <c r="E3002" s="4">
        <v>54</v>
      </c>
      <c r="F3002" s="79">
        <f>E3002+F2978</f>
        <v>745</v>
      </c>
    </row>
    <row r="3003" spans="1:6" x14ac:dyDescent="0.25">
      <c r="A3003" s="5" t="s">
        <v>35</v>
      </c>
      <c r="B3003" s="26">
        <v>44018</v>
      </c>
      <c r="C3003" s="4">
        <v>1</v>
      </c>
      <c r="D3003" s="29">
        <v>7</v>
      </c>
      <c r="F3003" s="79">
        <f t="shared" ref="F3003:F3009" si="191">E3003+F2979</f>
        <v>0</v>
      </c>
    </row>
    <row r="3004" spans="1:6" x14ac:dyDescent="0.25">
      <c r="A3004" s="5" t="s">
        <v>21</v>
      </c>
      <c r="B3004" s="26">
        <v>44018</v>
      </c>
      <c r="C3004" s="4">
        <v>26</v>
      </c>
      <c r="D3004" s="29">
        <v>2335</v>
      </c>
      <c r="E3004" s="4">
        <v>2</v>
      </c>
      <c r="F3004" s="79">
        <f t="shared" si="191"/>
        <v>108</v>
      </c>
    </row>
    <row r="3005" spans="1:6" x14ac:dyDescent="0.25">
      <c r="A3005" s="5" t="s">
        <v>36</v>
      </c>
      <c r="B3005" s="26">
        <v>44018</v>
      </c>
      <c r="C3005" s="4">
        <v>6</v>
      </c>
      <c r="D3005" s="29">
        <v>160</v>
      </c>
      <c r="F3005" s="79">
        <f t="shared" si="191"/>
        <v>2</v>
      </c>
    </row>
    <row r="3006" spans="1:6" x14ac:dyDescent="0.25">
      <c r="A3006" s="5" t="s">
        <v>20</v>
      </c>
      <c r="B3006" s="26">
        <v>44018</v>
      </c>
      <c r="C3006" s="4">
        <v>995</v>
      </c>
      <c r="D3006" s="29">
        <v>32272</v>
      </c>
      <c r="E3006" s="4">
        <v>14</v>
      </c>
      <c r="F3006" s="79">
        <f t="shared" si="191"/>
        <v>588</v>
      </c>
    </row>
    <row r="3007" spans="1:6" x14ac:dyDescent="0.25">
      <c r="A3007" s="5" t="s">
        <v>27</v>
      </c>
      <c r="B3007" s="26">
        <v>44018</v>
      </c>
      <c r="C3007" s="4">
        <v>28</v>
      </c>
      <c r="D3007" s="29">
        <v>733</v>
      </c>
      <c r="F3007" s="79">
        <f t="shared" si="191"/>
        <v>34</v>
      </c>
    </row>
    <row r="3008" spans="1:6" x14ac:dyDescent="0.25">
      <c r="A3008" s="5" t="s">
        <v>37</v>
      </c>
      <c r="B3008" s="26">
        <v>44018</v>
      </c>
      <c r="C3008" s="4">
        <v>1</v>
      </c>
      <c r="D3008" s="29">
        <v>121</v>
      </c>
      <c r="F3008" s="79">
        <f t="shared" si="191"/>
        <v>0</v>
      </c>
    </row>
    <row r="3009" spans="1:6" x14ac:dyDescent="0.25">
      <c r="A3009" s="5" t="s">
        <v>38</v>
      </c>
      <c r="B3009" s="26">
        <v>44018</v>
      </c>
      <c r="C3009" s="4">
        <v>5</v>
      </c>
      <c r="D3009" s="29">
        <v>334</v>
      </c>
      <c r="F3009" s="79">
        <f t="shared" si="191"/>
        <v>0</v>
      </c>
    </row>
    <row r="3010" spans="1:6" x14ac:dyDescent="0.25">
      <c r="A3010" s="5" t="s">
        <v>48</v>
      </c>
      <c r="B3010" s="26">
        <v>44018</v>
      </c>
      <c r="C3010" s="4">
        <v>0</v>
      </c>
      <c r="D3010" s="29">
        <v>76</v>
      </c>
      <c r="F3010" s="79">
        <f t="shared" ref="F3010:F3021" si="192">E3010+F2985</f>
        <v>0</v>
      </c>
    </row>
    <row r="3011" spans="1:6" x14ac:dyDescent="0.25">
      <c r="A3011" s="5" t="s">
        <v>39</v>
      </c>
      <c r="B3011" s="26">
        <v>44018</v>
      </c>
      <c r="C3011" s="4">
        <v>29</v>
      </c>
      <c r="D3011" s="29">
        <v>191</v>
      </c>
      <c r="F3011" s="79">
        <f t="shared" si="192"/>
        <v>0</v>
      </c>
    </row>
    <row r="3012" spans="1:6" x14ac:dyDescent="0.25">
      <c r="A3012" s="5" t="s">
        <v>40</v>
      </c>
      <c r="B3012" s="26">
        <v>44018</v>
      </c>
      <c r="C3012" s="4">
        <v>0</v>
      </c>
      <c r="D3012" s="29">
        <v>7</v>
      </c>
      <c r="F3012" s="79">
        <f t="shared" si="192"/>
        <v>0</v>
      </c>
    </row>
    <row r="3013" spans="1:6" x14ac:dyDescent="0.25">
      <c r="A3013" s="5" t="s">
        <v>28</v>
      </c>
      <c r="B3013" s="26">
        <v>44018</v>
      </c>
      <c r="C3013" s="4">
        <v>5</v>
      </c>
      <c r="D3013" s="29">
        <v>107</v>
      </c>
      <c r="F3013" s="79">
        <f t="shared" si="192"/>
        <v>0</v>
      </c>
    </row>
    <row r="3014" spans="1:6" x14ac:dyDescent="0.25">
      <c r="A3014" s="5" t="s">
        <v>24</v>
      </c>
      <c r="B3014" s="26">
        <v>44018</v>
      </c>
      <c r="C3014" s="4">
        <v>4</v>
      </c>
      <c r="D3014" s="29">
        <v>195</v>
      </c>
      <c r="F3014" s="79">
        <f t="shared" si="192"/>
        <v>0</v>
      </c>
    </row>
    <row r="3015" spans="1:6" x14ac:dyDescent="0.25">
      <c r="A3015" s="5" t="s">
        <v>30</v>
      </c>
      <c r="B3015" s="26">
        <v>44018</v>
      </c>
      <c r="C3015" s="4">
        <v>2</v>
      </c>
      <c r="D3015" s="29">
        <v>49</v>
      </c>
      <c r="F3015" s="79">
        <f t="shared" si="192"/>
        <v>0</v>
      </c>
    </row>
    <row r="3016" spans="1:6" x14ac:dyDescent="0.25">
      <c r="A3016" s="5" t="s">
        <v>26</v>
      </c>
      <c r="B3016" s="26">
        <v>44018</v>
      </c>
      <c r="C3016" s="4">
        <v>34</v>
      </c>
      <c r="D3016" s="29">
        <v>585</v>
      </c>
      <c r="E3016" s="4">
        <v>1</v>
      </c>
      <c r="F3016" s="79">
        <f t="shared" si="192"/>
        <v>1</v>
      </c>
    </row>
    <row r="3017" spans="1:6" x14ac:dyDescent="0.25">
      <c r="A3017" s="5" t="s">
        <v>25</v>
      </c>
      <c r="B3017" s="26">
        <v>44018</v>
      </c>
      <c r="C3017" s="4">
        <v>7</v>
      </c>
      <c r="D3017" s="29">
        <v>972</v>
      </c>
      <c r="E3017" s="4">
        <v>3</v>
      </c>
      <c r="F3017" s="79">
        <f t="shared" si="192"/>
        <v>6</v>
      </c>
    </row>
    <row r="3018" spans="1:6" x14ac:dyDescent="0.25">
      <c r="A3018" s="5" t="s">
        <v>41</v>
      </c>
      <c r="B3018" s="26">
        <v>44018</v>
      </c>
      <c r="C3018" s="4">
        <v>2</v>
      </c>
      <c r="D3018" s="29">
        <v>61</v>
      </c>
      <c r="E3018" s="4">
        <v>1</v>
      </c>
      <c r="F3018" s="79">
        <f t="shared" si="192"/>
        <v>4</v>
      </c>
    </row>
    <row r="3019" spans="1:6" x14ac:dyDescent="0.25">
      <c r="A3019" s="5" t="s">
        <v>42</v>
      </c>
      <c r="B3019" s="26">
        <v>44018</v>
      </c>
      <c r="C3019" s="4">
        <v>1</v>
      </c>
      <c r="D3019" s="29">
        <v>9</v>
      </c>
      <c r="F3019" s="79">
        <f>E3019+F2995</f>
        <v>0</v>
      </c>
    </row>
    <row r="3020" spans="1:6" x14ac:dyDescent="0.25">
      <c r="A3020" s="5" t="s">
        <v>43</v>
      </c>
      <c r="B3020" s="26">
        <v>44018</v>
      </c>
      <c r="C3020" s="4">
        <v>0</v>
      </c>
      <c r="D3020" s="29">
        <v>12</v>
      </c>
      <c r="F3020" s="79">
        <f t="shared" si="192"/>
        <v>0</v>
      </c>
    </row>
    <row r="3021" spans="1:6" x14ac:dyDescent="0.25">
      <c r="A3021" s="5" t="s">
        <v>44</v>
      </c>
      <c r="B3021" s="26">
        <v>44018</v>
      </c>
      <c r="C3021" s="4">
        <v>4</v>
      </c>
      <c r="D3021" s="29">
        <v>54</v>
      </c>
      <c r="F3021" s="79">
        <f t="shared" si="192"/>
        <v>0</v>
      </c>
    </row>
    <row r="3022" spans="1:6" x14ac:dyDescent="0.25">
      <c r="A3022" s="5" t="s">
        <v>29</v>
      </c>
      <c r="B3022" s="26">
        <v>44018</v>
      </c>
      <c r="C3022" s="4">
        <v>5</v>
      </c>
      <c r="D3022" s="29">
        <v>442</v>
      </c>
      <c r="F3022" s="79">
        <f>E3022+F2998</f>
        <v>6</v>
      </c>
    </row>
    <row r="3023" spans="1:6" x14ac:dyDescent="0.25">
      <c r="A3023" s="5" t="s">
        <v>45</v>
      </c>
      <c r="B3023" s="26">
        <v>44018</v>
      </c>
      <c r="C3023" s="4">
        <v>1</v>
      </c>
      <c r="D3023" s="29">
        <v>26</v>
      </c>
      <c r="F3023" s="79">
        <f>E3023+F2999</f>
        <v>0</v>
      </c>
    </row>
    <row r="3024" spans="1:6" x14ac:dyDescent="0.25">
      <c r="A3024" s="5" t="s">
        <v>46</v>
      </c>
      <c r="B3024" s="26">
        <v>44018</v>
      </c>
      <c r="C3024" s="4">
        <v>0</v>
      </c>
      <c r="D3024" s="29">
        <v>153</v>
      </c>
      <c r="F3024" s="79">
        <f>E3024+F3000</f>
        <v>1</v>
      </c>
    </row>
    <row r="3025" spans="1:6" x14ac:dyDescent="0.25">
      <c r="A3025" s="5" t="s">
        <v>47</v>
      </c>
      <c r="B3025" s="26">
        <v>44018</v>
      </c>
      <c r="C3025" s="4">
        <v>0</v>
      </c>
      <c r="D3025" s="29">
        <v>87</v>
      </c>
      <c r="F3025" s="79">
        <f>E3025+F3001</f>
        <v>4</v>
      </c>
    </row>
    <row r="3026" spans="1:6" x14ac:dyDescent="0.25">
      <c r="A3026" s="61" t="s">
        <v>22</v>
      </c>
      <c r="B3026" s="26">
        <v>44019</v>
      </c>
      <c r="C3026" s="4">
        <v>1752</v>
      </c>
      <c r="D3026" s="29">
        <v>43199</v>
      </c>
      <c r="E3026" s="4">
        <v>39</v>
      </c>
      <c r="F3026" s="79">
        <f>E3026+F3002</f>
        <v>784</v>
      </c>
    </row>
    <row r="3027" spans="1:6" x14ac:dyDescent="0.25">
      <c r="A3027" s="5" t="s">
        <v>35</v>
      </c>
      <c r="B3027" s="26">
        <v>44019</v>
      </c>
      <c r="C3027" s="4">
        <v>0</v>
      </c>
      <c r="D3027" s="29">
        <v>7</v>
      </c>
      <c r="F3027" s="79">
        <f t="shared" ref="F3027:F3033" si="193">E3027+F3003</f>
        <v>0</v>
      </c>
    </row>
    <row r="3028" spans="1:6" x14ac:dyDescent="0.25">
      <c r="A3028" s="5" t="s">
        <v>21</v>
      </c>
      <c r="B3028" s="26">
        <v>44019</v>
      </c>
      <c r="C3028" s="4">
        <v>22</v>
      </c>
      <c r="D3028" s="29">
        <v>2357</v>
      </c>
      <c r="F3028" s="79">
        <f t="shared" si="193"/>
        <v>108</v>
      </c>
    </row>
    <row r="3029" spans="1:6" x14ac:dyDescent="0.25">
      <c r="A3029" s="5" t="s">
        <v>36</v>
      </c>
      <c r="B3029" s="26">
        <v>44019</v>
      </c>
      <c r="C3029" s="4">
        <v>0</v>
      </c>
      <c r="D3029" s="29">
        <v>160</v>
      </c>
      <c r="F3029" s="79">
        <f t="shared" si="193"/>
        <v>2</v>
      </c>
    </row>
    <row r="3030" spans="1:6" x14ac:dyDescent="0.25">
      <c r="A3030" s="5" t="s">
        <v>20</v>
      </c>
      <c r="B3030" s="26">
        <v>44019</v>
      </c>
      <c r="C3030" s="4">
        <v>1025</v>
      </c>
      <c r="D3030" s="29">
        <v>33297</v>
      </c>
      <c r="E3030" s="4">
        <v>21</v>
      </c>
      <c r="F3030" s="79">
        <f t="shared" si="193"/>
        <v>609</v>
      </c>
    </row>
    <row r="3031" spans="1:6" x14ac:dyDescent="0.25">
      <c r="A3031" s="5" t="s">
        <v>27</v>
      </c>
      <c r="B3031" s="26">
        <v>44019</v>
      </c>
      <c r="C3031" s="4">
        <v>48</v>
      </c>
      <c r="D3031" s="29">
        <v>781</v>
      </c>
      <c r="F3031" s="79">
        <f t="shared" si="193"/>
        <v>34</v>
      </c>
    </row>
    <row r="3032" spans="1:6" x14ac:dyDescent="0.25">
      <c r="A3032" s="5" t="s">
        <v>37</v>
      </c>
      <c r="B3032" s="26">
        <v>44019</v>
      </c>
      <c r="C3032" s="4">
        <v>1</v>
      </c>
      <c r="D3032" s="29">
        <v>122</v>
      </c>
      <c r="F3032" s="79">
        <f t="shared" si="193"/>
        <v>0</v>
      </c>
    </row>
    <row r="3033" spans="1:6" x14ac:dyDescent="0.25">
      <c r="A3033" s="5" t="s">
        <v>38</v>
      </c>
      <c r="B3033" s="26">
        <v>44019</v>
      </c>
      <c r="C3033" s="4">
        <v>10</v>
      </c>
      <c r="D3033" s="29">
        <v>344</v>
      </c>
      <c r="F3033" s="79">
        <f t="shared" si="193"/>
        <v>0</v>
      </c>
    </row>
    <row r="3034" spans="1:6" x14ac:dyDescent="0.25">
      <c r="A3034" s="5" t="s">
        <v>48</v>
      </c>
      <c r="B3034" s="26">
        <v>44019</v>
      </c>
      <c r="C3034" s="4">
        <v>0</v>
      </c>
      <c r="D3034" s="29">
        <v>76</v>
      </c>
      <c r="F3034" s="79">
        <f t="shared" ref="F3034:F3045" si="194">E3034+F3009</f>
        <v>0</v>
      </c>
    </row>
    <row r="3035" spans="1:6" x14ac:dyDescent="0.25">
      <c r="A3035" s="5" t="s">
        <v>39</v>
      </c>
      <c r="B3035" s="26">
        <v>44019</v>
      </c>
      <c r="C3035" s="4">
        <v>30</v>
      </c>
      <c r="D3035" s="29">
        <v>221</v>
      </c>
      <c r="F3035" s="79">
        <f t="shared" si="194"/>
        <v>0</v>
      </c>
    </row>
    <row r="3036" spans="1:6" x14ac:dyDescent="0.25">
      <c r="A3036" s="5" t="s">
        <v>40</v>
      </c>
      <c r="B3036" s="26">
        <v>44019</v>
      </c>
      <c r="C3036" s="4">
        <v>0</v>
      </c>
      <c r="D3036" s="29">
        <v>7</v>
      </c>
      <c r="F3036" s="79">
        <f t="shared" si="194"/>
        <v>0</v>
      </c>
    </row>
    <row r="3037" spans="1:6" x14ac:dyDescent="0.25">
      <c r="A3037" s="5" t="s">
        <v>28</v>
      </c>
      <c r="B3037" s="26">
        <v>44019</v>
      </c>
      <c r="C3037" s="4">
        <v>3</v>
      </c>
      <c r="D3037" s="29">
        <v>110</v>
      </c>
      <c r="F3037" s="79">
        <f t="shared" si="194"/>
        <v>0</v>
      </c>
    </row>
    <row r="3038" spans="1:6" x14ac:dyDescent="0.25">
      <c r="A3038" s="5" t="s">
        <v>24</v>
      </c>
      <c r="B3038" s="26">
        <v>44019</v>
      </c>
      <c r="C3038" s="4">
        <v>23</v>
      </c>
      <c r="D3038" s="29">
        <v>218</v>
      </c>
      <c r="F3038" s="79">
        <f t="shared" si="194"/>
        <v>0</v>
      </c>
    </row>
    <row r="3039" spans="1:6" x14ac:dyDescent="0.25">
      <c r="A3039" s="5" t="s">
        <v>30</v>
      </c>
      <c r="B3039" s="26">
        <v>44019</v>
      </c>
      <c r="C3039" s="4">
        <v>0</v>
      </c>
      <c r="D3039" s="29">
        <v>49</v>
      </c>
      <c r="F3039" s="79">
        <f t="shared" si="194"/>
        <v>0</v>
      </c>
    </row>
    <row r="3040" spans="1:6" x14ac:dyDescent="0.25">
      <c r="A3040" s="5" t="s">
        <v>26</v>
      </c>
      <c r="B3040" s="26">
        <v>44019</v>
      </c>
      <c r="C3040" s="4">
        <v>22</v>
      </c>
      <c r="D3040" s="29">
        <v>607</v>
      </c>
      <c r="F3040" s="79">
        <f t="shared" si="194"/>
        <v>0</v>
      </c>
    </row>
    <row r="3041" spans="1:6" x14ac:dyDescent="0.25">
      <c r="A3041" s="5" t="s">
        <v>25</v>
      </c>
      <c r="B3041" s="26">
        <v>44019</v>
      </c>
      <c r="C3041" s="4">
        <v>25</v>
      </c>
      <c r="D3041" s="29">
        <v>997</v>
      </c>
      <c r="E3041" s="4">
        <v>1</v>
      </c>
      <c r="F3041" s="79">
        <f t="shared" si="194"/>
        <v>2</v>
      </c>
    </row>
    <row r="3042" spans="1:6" x14ac:dyDescent="0.25">
      <c r="A3042" s="5" t="s">
        <v>41</v>
      </c>
      <c r="B3042" s="26">
        <v>44019</v>
      </c>
      <c r="C3042" s="4">
        <v>8</v>
      </c>
      <c r="D3042" s="29">
        <v>69</v>
      </c>
      <c r="E3042" s="4">
        <v>1</v>
      </c>
      <c r="F3042" s="79">
        <f t="shared" si="194"/>
        <v>7</v>
      </c>
    </row>
    <row r="3043" spans="1:6" x14ac:dyDescent="0.25">
      <c r="A3043" s="5" t="s">
        <v>42</v>
      </c>
      <c r="B3043" s="26">
        <v>44019</v>
      </c>
      <c r="C3043" s="4">
        <v>0</v>
      </c>
      <c r="D3043" s="29">
        <v>9</v>
      </c>
      <c r="F3043" s="79">
        <f>E3043+F3019</f>
        <v>0</v>
      </c>
    </row>
    <row r="3044" spans="1:6" x14ac:dyDescent="0.25">
      <c r="A3044" s="5" t="s">
        <v>43</v>
      </c>
      <c r="B3044" s="26">
        <v>44019</v>
      </c>
      <c r="C3044" s="4">
        <v>0</v>
      </c>
      <c r="D3044" s="29">
        <v>12</v>
      </c>
      <c r="F3044" s="79">
        <f t="shared" si="194"/>
        <v>0</v>
      </c>
    </row>
    <row r="3045" spans="1:6" x14ac:dyDescent="0.25">
      <c r="A3045" s="5" t="s">
        <v>44</v>
      </c>
      <c r="B3045" s="26">
        <v>44019</v>
      </c>
      <c r="C3045" s="4">
        <v>0</v>
      </c>
      <c r="D3045" s="29">
        <v>54</v>
      </c>
      <c r="F3045" s="79">
        <f t="shared" si="194"/>
        <v>0</v>
      </c>
    </row>
    <row r="3046" spans="1:6" x14ac:dyDescent="0.25">
      <c r="A3046" s="5" t="s">
        <v>29</v>
      </c>
      <c r="B3046" s="26">
        <v>44019</v>
      </c>
      <c r="C3046" s="4">
        <v>9</v>
      </c>
      <c r="D3046" s="29">
        <v>451</v>
      </c>
      <c r="F3046" s="79">
        <f>E3046+F3022</f>
        <v>6</v>
      </c>
    </row>
    <row r="3047" spans="1:6" x14ac:dyDescent="0.25">
      <c r="A3047" s="5" t="s">
        <v>45</v>
      </c>
      <c r="B3047" s="26">
        <v>44019</v>
      </c>
      <c r="C3047" s="4">
        <v>1</v>
      </c>
      <c r="D3047" s="29">
        <v>27</v>
      </c>
      <c r="F3047" s="79">
        <f>E3047+F3023</f>
        <v>0</v>
      </c>
    </row>
    <row r="3048" spans="1:6" x14ac:dyDescent="0.25">
      <c r="A3048" s="5" t="s">
        <v>46</v>
      </c>
      <c r="B3048" s="26">
        <v>44019</v>
      </c>
      <c r="C3048" s="4">
        <v>1</v>
      </c>
      <c r="D3048" s="29">
        <v>154</v>
      </c>
      <c r="F3048" s="79">
        <f>E3048+F3024</f>
        <v>1</v>
      </c>
    </row>
    <row r="3049" spans="1:6" x14ac:dyDescent="0.25">
      <c r="A3049" s="5" t="s">
        <v>47</v>
      </c>
      <c r="B3049" s="26">
        <v>44019</v>
      </c>
      <c r="C3049" s="4">
        <v>0</v>
      </c>
      <c r="D3049" s="29">
        <v>87</v>
      </c>
      <c r="F3049" s="79">
        <f>E3049+F3025</f>
        <v>4</v>
      </c>
    </row>
    <row r="3050" spans="1:6" x14ac:dyDescent="0.25">
      <c r="A3050" s="61" t="s">
        <v>22</v>
      </c>
      <c r="B3050" s="26">
        <v>44020</v>
      </c>
      <c r="C3050" s="4">
        <v>2222</v>
      </c>
      <c r="D3050" s="29">
        <v>45421</v>
      </c>
      <c r="E3050" s="4">
        <v>35</v>
      </c>
      <c r="F3050" s="79">
        <f>E3050+F3026</f>
        <v>819</v>
      </c>
    </row>
    <row r="3051" spans="1:6" x14ac:dyDescent="0.25">
      <c r="A3051" s="5" t="s">
        <v>35</v>
      </c>
      <c r="B3051" s="26">
        <v>44020</v>
      </c>
      <c r="C3051" s="4">
        <v>21</v>
      </c>
      <c r="D3051" s="29">
        <v>28</v>
      </c>
      <c r="F3051" s="79">
        <f t="shared" ref="F3051:F3057" si="195">E3051+F3027</f>
        <v>0</v>
      </c>
    </row>
    <row r="3052" spans="1:6" x14ac:dyDescent="0.25">
      <c r="A3052" s="5" t="s">
        <v>21</v>
      </c>
      <c r="B3052" s="26">
        <v>44020</v>
      </c>
      <c r="C3052" s="4">
        <v>59</v>
      </c>
      <c r="D3052" s="29">
        <v>2416</v>
      </c>
      <c r="F3052" s="79">
        <f t="shared" si="195"/>
        <v>108</v>
      </c>
    </row>
    <row r="3053" spans="1:6" x14ac:dyDescent="0.25">
      <c r="A3053" s="5" t="s">
        <v>36</v>
      </c>
      <c r="B3053" s="26">
        <v>44020</v>
      </c>
      <c r="C3053" s="4">
        <v>13</v>
      </c>
      <c r="D3053" s="29">
        <v>173</v>
      </c>
      <c r="F3053" s="79">
        <f t="shared" si="195"/>
        <v>2</v>
      </c>
    </row>
    <row r="3054" spans="1:6" x14ac:dyDescent="0.25">
      <c r="A3054" s="5" t="s">
        <v>20</v>
      </c>
      <c r="B3054" s="26">
        <v>44020</v>
      </c>
      <c r="C3054" s="4">
        <v>1116</v>
      </c>
      <c r="D3054" s="29">
        <v>34413</v>
      </c>
      <c r="E3054" s="4">
        <v>16</v>
      </c>
      <c r="F3054" s="79">
        <f t="shared" si="195"/>
        <v>625</v>
      </c>
    </row>
    <row r="3055" spans="1:6" x14ac:dyDescent="0.25">
      <c r="A3055" s="5" t="s">
        <v>27</v>
      </c>
      <c r="B3055" s="26">
        <v>44020</v>
      </c>
      <c r="C3055" s="4">
        <v>21</v>
      </c>
      <c r="D3055" s="29">
        <v>802</v>
      </c>
      <c r="F3055" s="79">
        <f t="shared" si="195"/>
        <v>34</v>
      </c>
    </row>
    <row r="3056" spans="1:6" x14ac:dyDescent="0.25">
      <c r="A3056" s="5" t="s">
        <v>37</v>
      </c>
      <c r="B3056" s="26">
        <v>44020</v>
      </c>
      <c r="C3056" s="4">
        <v>4</v>
      </c>
      <c r="D3056" s="29">
        <v>126</v>
      </c>
      <c r="F3056" s="79">
        <f t="shared" si="195"/>
        <v>0</v>
      </c>
    </row>
    <row r="3057" spans="1:6" x14ac:dyDescent="0.25">
      <c r="A3057" s="5" t="s">
        <v>38</v>
      </c>
      <c r="B3057" s="26">
        <v>44020</v>
      </c>
      <c r="C3057" s="4">
        <v>11</v>
      </c>
      <c r="D3057" s="29">
        <v>355</v>
      </c>
      <c r="F3057" s="79">
        <f t="shared" si="195"/>
        <v>0</v>
      </c>
    </row>
    <row r="3058" spans="1:6" x14ac:dyDescent="0.25">
      <c r="A3058" s="5" t="s">
        <v>48</v>
      </c>
      <c r="B3058" s="26">
        <v>44020</v>
      </c>
      <c r="C3058" s="4">
        <v>0</v>
      </c>
      <c r="D3058" s="29">
        <v>76</v>
      </c>
      <c r="F3058" s="79">
        <f t="shared" ref="F3058:F3069" si="196">E3058+F3033</f>
        <v>0</v>
      </c>
    </row>
    <row r="3059" spans="1:6" x14ac:dyDescent="0.25">
      <c r="A3059" s="5" t="s">
        <v>39</v>
      </c>
      <c r="B3059" s="26">
        <v>44020</v>
      </c>
      <c r="C3059" s="4">
        <v>38</v>
      </c>
      <c r="D3059" s="29">
        <v>259</v>
      </c>
      <c r="F3059" s="79">
        <f t="shared" si="196"/>
        <v>0</v>
      </c>
    </row>
    <row r="3060" spans="1:6" x14ac:dyDescent="0.25">
      <c r="A3060" s="5" t="s">
        <v>40</v>
      </c>
      <c r="B3060" s="26">
        <v>44020</v>
      </c>
      <c r="C3060" s="4">
        <v>0</v>
      </c>
      <c r="D3060" s="29">
        <v>7</v>
      </c>
      <c r="F3060" s="79">
        <f t="shared" si="196"/>
        <v>0</v>
      </c>
    </row>
    <row r="3061" spans="1:6" x14ac:dyDescent="0.25">
      <c r="A3061" s="5" t="s">
        <v>28</v>
      </c>
      <c r="B3061" s="26">
        <v>44020</v>
      </c>
      <c r="C3061" s="4">
        <v>14</v>
      </c>
      <c r="D3061" s="29">
        <v>124</v>
      </c>
      <c r="F3061" s="79">
        <f t="shared" si="196"/>
        <v>0</v>
      </c>
    </row>
    <row r="3062" spans="1:6" x14ac:dyDescent="0.25">
      <c r="A3062" s="5" t="s">
        <v>24</v>
      </c>
      <c r="B3062" s="26">
        <v>44020</v>
      </c>
      <c r="C3062" s="4">
        <v>22</v>
      </c>
      <c r="D3062" s="29">
        <v>240</v>
      </c>
      <c r="F3062" s="79">
        <f t="shared" si="196"/>
        <v>0</v>
      </c>
    </row>
    <row r="3063" spans="1:6" x14ac:dyDescent="0.25">
      <c r="A3063" s="5" t="s">
        <v>30</v>
      </c>
      <c r="B3063" s="26">
        <v>44020</v>
      </c>
      <c r="C3063" s="4">
        <v>0</v>
      </c>
      <c r="D3063" s="29">
        <v>49</v>
      </c>
      <c r="F3063" s="79">
        <f t="shared" si="196"/>
        <v>0</v>
      </c>
    </row>
    <row r="3064" spans="1:6" x14ac:dyDescent="0.25">
      <c r="A3064" s="5" t="s">
        <v>26</v>
      </c>
      <c r="B3064" s="26">
        <v>44020</v>
      </c>
      <c r="C3064" s="4">
        <v>23</v>
      </c>
      <c r="D3064" s="29">
        <v>630</v>
      </c>
      <c r="F3064" s="79">
        <f t="shared" si="196"/>
        <v>0</v>
      </c>
    </row>
    <row r="3065" spans="1:6" x14ac:dyDescent="0.25">
      <c r="A3065" s="5" t="s">
        <v>25</v>
      </c>
      <c r="B3065" s="26">
        <v>44020</v>
      </c>
      <c r="C3065" s="4">
        <v>11</v>
      </c>
      <c r="D3065" s="29">
        <v>1008</v>
      </c>
      <c r="F3065" s="79">
        <f t="shared" si="196"/>
        <v>0</v>
      </c>
    </row>
    <row r="3066" spans="1:6" x14ac:dyDescent="0.25">
      <c r="A3066" s="5" t="s">
        <v>41</v>
      </c>
      <c r="B3066" s="26">
        <v>44020</v>
      </c>
      <c r="C3066" s="4">
        <v>6</v>
      </c>
      <c r="D3066" s="29">
        <v>75</v>
      </c>
      <c r="F3066" s="79">
        <f t="shared" si="196"/>
        <v>2</v>
      </c>
    </row>
    <row r="3067" spans="1:6" x14ac:dyDescent="0.25">
      <c r="A3067" s="5" t="s">
        <v>42</v>
      </c>
      <c r="B3067" s="26">
        <v>44020</v>
      </c>
      <c r="C3067" s="4">
        <v>0</v>
      </c>
      <c r="D3067" s="29">
        <v>9</v>
      </c>
      <c r="F3067" s="79">
        <f>E3067+F3043</f>
        <v>0</v>
      </c>
    </row>
    <row r="3068" spans="1:6" x14ac:dyDescent="0.25">
      <c r="A3068" s="5" t="s">
        <v>43</v>
      </c>
      <c r="B3068" s="26">
        <v>44020</v>
      </c>
      <c r="C3068" s="4">
        <v>0</v>
      </c>
      <c r="D3068" s="29">
        <v>12</v>
      </c>
      <c r="F3068" s="79">
        <f t="shared" si="196"/>
        <v>0</v>
      </c>
    </row>
    <row r="3069" spans="1:6" x14ac:dyDescent="0.25">
      <c r="A3069" s="5" t="s">
        <v>44</v>
      </c>
      <c r="B3069" s="26">
        <v>44020</v>
      </c>
      <c r="C3069" s="4">
        <v>0</v>
      </c>
      <c r="D3069" s="29">
        <v>54</v>
      </c>
      <c r="F3069" s="79">
        <f t="shared" si="196"/>
        <v>0</v>
      </c>
    </row>
    <row r="3070" spans="1:6" x14ac:dyDescent="0.25">
      <c r="A3070" s="5" t="s">
        <v>29</v>
      </c>
      <c r="B3070" s="26">
        <v>44020</v>
      </c>
      <c r="C3070" s="4">
        <v>14</v>
      </c>
      <c r="D3070" s="29">
        <v>465</v>
      </c>
      <c r="F3070" s="79">
        <f>E3070+F3046</f>
        <v>6</v>
      </c>
    </row>
    <row r="3071" spans="1:6" x14ac:dyDescent="0.25">
      <c r="A3071" s="5" t="s">
        <v>45</v>
      </c>
      <c r="B3071" s="26">
        <v>44020</v>
      </c>
      <c r="C3071" s="4">
        <v>8</v>
      </c>
      <c r="D3071" s="29">
        <v>35</v>
      </c>
      <c r="F3071" s="79">
        <f>E3071+F3047</f>
        <v>0</v>
      </c>
    </row>
    <row r="3072" spans="1:6" x14ac:dyDescent="0.25">
      <c r="A3072" s="5" t="s">
        <v>46</v>
      </c>
      <c r="B3072" s="26">
        <v>44020</v>
      </c>
      <c r="C3072" s="4">
        <v>0</v>
      </c>
      <c r="D3072" s="29">
        <v>154</v>
      </c>
      <c r="F3072" s="79">
        <f>E3072+F3048</f>
        <v>1</v>
      </c>
    </row>
    <row r="3073" spans="1:6" x14ac:dyDescent="0.25">
      <c r="A3073" s="5" t="s">
        <v>47</v>
      </c>
      <c r="B3073" s="26">
        <v>44020</v>
      </c>
      <c r="C3073" s="4">
        <v>1</v>
      </c>
      <c r="D3073" s="29">
        <v>88</v>
      </c>
      <c r="F3073" s="79">
        <f>E3073+F3049</f>
        <v>4</v>
      </c>
    </row>
    <row r="3074" spans="1:6" x14ac:dyDescent="0.25">
      <c r="A3074" s="61" t="s">
        <v>22</v>
      </c>
      <c r="B3074" s="26">
        <v>44021</v>
      </c>
      <c r="C3074" s="4">
        <v>2372</v>
      </c>
      <c r="D3074" s="29">
        <v>47793</v>
      </c>
      <c r="E3074" s="4">
        <v>11</v>
      </c>
      <c r="F3074" s="79">
        <f>E3074+F3050</f>
        <v>830</v>
      </c>
    </row>
    <row r="3075" spans="1:6" x14ac:dyDescent="0.25">
      <c r="A3075" s="5" t="s">
        <v>35</v>
      </c>
      <c r="B3075" s="26">
        <v>44021</v>
      </c>
      <c r="C3075" s="4">
        <v>10</v>
      </c>
      <c r="D3075" s="29">
        <v>38</v>
      </c>
      <c r="F3075" s="79">
        <f t="shared" ref="F3075:F3081" si="197">E3075+F3051</f>
        <v>0</v>
      </c>
    </row>
    <row r="3076" spans="1:6" x14ac:dyDescent="0.25">
      <c r="A3076" s="5" t="s">
        <v>21</v>
      </c>
      <c r="B3076" s="26">
        <v>44021</v>
      </c>
      <c r="C3076" s="4">
        <v>30</v>
      </c>
      <c r="D3076" s="29">
        <v>2446</v>
      </c>
      <c r="E3076" s="4">
        <v>4</v>
      </c>
      <c r="F3076" s="79">
        <f t="shared" si="197"/>
        <v>112</v>
      </c>
    </row>
    <row r="3077" spans="1:6" x14ac:dyDescent="0.25">
      <c r="A3077" s="5" t="s">
        <v>36</v>
      </c>
      <c r="B3077" s="26">
        <v>44021</v>
      </c>
      <c r="C3077" s="4">
        <v>19</v>
      </c>
      <c r="D3077" s="29">
        <v>192</v>
      </c>
      <c r="F3077" s="79">
        <f t="shared" si="197"/>
        <v>2</v>
      </c>
    </row>
    <row r="3078" spans="1:6" x14ac:dyDescent="0.25">
      <c r="A3078" s="5" t="s">
        <v>20</v>
      </c>
      <c r="B3078" s="26">
        <v>44021</v>
      </c>
      <c r="C3078" s="4">
        <v>1058</v>
      </c>
      <c r="D3078" s="29">
        <v>35471</v>
      </c>
      <c r="E3078" s="4">
        <v>10</v>
      </c>
      <c r="F3078" s="79">
        <f t="shared" si="197"/>
        <v>635</v>
      </c>
    </row>
    <row r="3079" spans="1:6" x14ac:dyDescent="0.25">
      <c r="A3079" s="5" t="s">
        <v>27</v>
      </c>
      <c r="B3079" s="26">
        <v>44021</v>
      </c>
      <c r="C3079" s="4">
        <v>27</v>
      </c>
      <c r="D3079" s="29">
        <v>829</v>
      </c>
      <c r="F3079" s="79">
        <f t="shared" si="197"/>
        <v>34</v>
      </c>
    </row>
    <row r="3080" spans="1:6" x14ac:dyDescent="0.25">
      <c r="A3080" s="5" t="s">
        <v>37</v>
      </c>
      <c r="B3080" s="26">
        <v>44021</v>
      </c>
      <c r="C3080" s="4">
        <v>0</v>
      </c>
      <c r="D3080" s="29">
        <v>126</v>
      </c>
      <c r="F3080" s="79">
        <f t="shared" si="197"/>
        <v>0</v>
      </c>
    </row>
    <row r="3081" spans="1:6" x14ac:dyDescent="0.25">
      <c r="A3081" s="5" t="s">
        <v>38</v>
      </c>
      <c r="B3081" s="26">
        <v>44021</v>
      </c>
      <c r="C3081" s="4">
        <v>21</v>
      </c>
      <c r="D3081" s="29">
        <v>376</v>
      </c>
      <c r="F3081" s="79">
        <f t="shared" si="197"/>
        <v>0</v>
      </c>
    </row>
    <row r="3082" spans="1:6" x14ac:dyDescent="0.25">
      <c r="A3082" s="5" t="s">
        <v>48</v>
      </c>
      <c r="B3082" s="26">
        <v>44021</v>
      </c>
      <c r="C3082" s="4">
        <v>0</v>
      </c>
      <c r="D3082" s="29">
        <v>76</v>
      </c>
      <c r="F3082" s="79">
        <f t="shared" ref="F3082:F3093" si="198">E3082+F3057</f>
        <v>0</v>
      </c>
    </row>
    <row r="3083" spans="1:6" x14ac:dyDescent="0.25">
      <c r="A3083" s="5" t="s">
        <v>39</v>
      </c>
      <c r="B3083" s="26">
        <v>44021</v>
      </c>
      <c r="C3083" s="4">
        <v>52</v>
      </c>
      <c r="D3083" s="29">
        <v>311</v>
      </c>
      <c r="F3083" s="79">
        <f t="shared" si="198"/>
        <v>0</v>
      </c>
    </row>
    <row r="3084" spans="1:6" x14ac:dyDescent="0.25">
      <c r="A3084" s="5" t="s">
        <v>40</v>
      </c>
      <c r="B3084" s="26">
        <v>44021</v>
      </c>
      <c r="C3084" s="4">
        <v>0</v>
      </c>
      <c r="D3084" s="29">
        <v>7</v>
      </c>
      <c r="F3084" s="79">
        <f t="shared" si="198"/>
        <v>0</v>
      </c>
    </row>
    <row r="3085" spans="1:6" x14ac:dyDescent="0.25">
      <c r="A3085" s="5" t="s">
        <v>28</v>
      </c>
      <c r="B3085" s="26">
        <v>44021</v>
      </c>
      <c r="C3085" s="4">
        <v>1</v>
      </c>
      <c r="D3085" s="29">
        <v>125</v>
      </c>
      <c r="F3085" s="79">
        <f t="shared" si="198"/>
        <v>0</v>
      </c>
    </row>
    <row r="3086" spans="1:6" x14ac:dyDescent="0.25">
      <c r="A3086" s="5" t="s">
        <v>24</v>
      </c>
      <c r="B3086" s="26">
        <v>44021</v>
      </c>
      <c r="C3086" s="4">
        <v>11</v>
      </c>
      <c r="D3086" s="29">
        <v>251</v>
      </c>
      <c r="F3086" s="79">
        <f t="shared" si="198"/>
        <v>0</v>
      </c>
    </row>
    <row r="3087" spans="1:6" x14ac:dyDescent="0.25">
      <c r="A3087" s="5" t="s">
        <v>30</v>
      </c>
      <c r="B3087" s="26">
        <v>44021</v>
      </c>
      <c r="C3087" s="4">
        <v>0</v>
      </c>
      <c r="D3087" s="29">
        <v>49</v>
      </c>
      <c r="F3087" s="79">
        <f t="shared" si="198"/>
        <v>0</v>
      </c>
    </row>
    <row r="3088" spans="1:6" x14ac:dyDescent="0.25">
      <c r="A3088" s="5" t="s">
        <v>26</v>
      </c>
      <c r="B3088" s="26">
        <v>44021</v>
      </c>
      <c r="C3088" s="4">
        <v>10</v>
      </c>
      <c r="D3088" s="29">
        <v>640</v>
      </c>
      <c r="F3088" s="79">
        <f t="shared" si="198"/>
        <v>0</v>
      </c>
    </row>
    <row r="3089" spans="1:6" x14ac:dyDescent="0.25">
      <c r="A3089" s="5" t="s">
        <v>25</v>
      </c>
      <c r="B3089" s="26">
        <v>44021</v>
      </c>
      <c r="C3089" s="4">
        <v>23</v>
      </c>
      <c r="D3089" s="29">
        <v>1031</v>
      </c>
      <c r="F3089" s="79">
        <f t="shared" si="198"/>
        <v>0</v>
      </c>
    </row>
    <row r="3090" spans="1:6" x14ac:dyDescent="0.25">
      <c r="A3090" s="5" t="s">
        <v>41</v>
      </c>
      <c r="B3090" s="26">
        <v>44021</v>
      </c>
      <c r="C3090" s="4">
        <v>9</v>
      </c>
      <c r="D3090" s="29">
        <v>84</v>
      </c>
      <c r="E3090" s="4">
        <v>1</v>
      </c>
      <c r="F3090" s="79">
        <f t="shared" si="198"/>
        <v>1</v>
      </c>
    </row>
    <row r="3091" spans="1:6" x14ac:dyDescent="0.25">
      <c r="A3091" s="5" t="s">
        <v>42</v>
      </c>
      <c r="B3091" s="26">
        <v>44021</v>
      </c>
      <c r="C3091" s="4">
        <v>0</v>
      </c>
      <c r="D3091" s="29">
        <v>9</v>
      </c>
      <c r="F3091" s="79">
        <f>E3091+F3067</f>
        <v>0</v>
      </c>
    </row>
    <row r="3092" spans="1:6" x14ac:dyDescent="0.25">
      <c r="A3092" s="5" t="s">
        <v>43</v>
      </c>
      <c r="B3092" s="26">
        <v>44021</v>
      </c>
      <c r="C3092" s="4">
        <v>0</v>
      </c>
      <c r="D3092" s="29">
        <v>12</v>
      </c>
      <c r="F3092" s="79">
        <f t="shared" si="198"/>
        <v>0</v>
      </c>
    </row>
    <row r="3093" spans="1:6" x14ac:dyDescent="0.25">
      <c r="A3093" s="5" t="s">
        <v>44</v>
      </c>
      <c r="B3093" s="26">
        <v>44021</v>
      </c>
      <c r="C3093" s="4">
        <v>2</v>
      </c>
      <c r="D3093" s="29">
        <v>56</v>
      </c>
      <c r="F3093" s="79">
        <f t="shared" si="198"/>
        <v>0</v>
      </c>
    </row>
    <row r="3094" spans="1:6" x14ac:dyDescent="0.25">
      <c r="A3094" s="5" t="s">
        <v>29</v>
      </c>
      <c r="B3094" s="26">
        <v>44021</v>
      </c>
      <c r="C3094" s="4">
        <v>15</v>
      </c>
      <c r="D3094" s="29">
        <v>480</v>
      </c>
      <c r="F3094" s="79">
        <f>E3094+F3070</f>
        <v>6</v>
      </c>
    </row>
    <row r="3095" spans="1:6" x14ac:dyDescent="0.25">
      <c r="A3095" s="5" t="s">
        <v>45</v>
      </c>
      <c r="B3095" s="26">
        <v>44021</v>
      </c>
      <c r="C3095" s="4">
        <v>1</v>
      </c>
      <c r="D3095" s="29">
        <v>36</v>
      </c>
      <c r="F3095" s="79">
        <f>E3095+F3071</f>
        <v>0</v>
      </c>
    </row>
    <row r="3096" spans="1:6" x14ac:dyDescent="0.25">
      <c r="A3096" s="5" t="s">
        <v>46</v>
      </c>
      <c r="B3096" s="26">
        <v>44021</v>
      </c>
      <c r="C3096" s="4">
        <v>1</v>
      </c>
      <c r="D3096" s="29">
        <v>155</v>
      </c>
      <c r="F3096" s="79">
        <f>E3096+F3072</f>
        <v>1</v>
      </c>
    </row>
    <row r="3097" spans="1:6" x14ac:dyDescent="0.25">
      <c r="A3097" s="5" t="s">
        <v>47</v>
      </c>
      <c r="B3097" s="26">
        <v>44021</v>
      </c>
      <c r="C3097" s="4">
        <v>1</v>
      </c>
      <c r="D3097" s="29">
        <v>89</v>
      </c>
      <c r="F3097" s="79">
        <f>E3097+F3073</f>
        <v>4</v>
      </c>
    </row>
    <row r="3098" spans="1:6" x14ac:dyDescent="0.25">
      <c r="A3098" s="61" t="s">
        <v>22</v>
      </c>
      <c r="B3098" s="26">
        <v>44022</v>
      </c>
      <c r="C3098" s="4">
        <v>2118</v>
      </c>
      <c r="D3098" s="29">
        <v>49911</v>
      </c>
      <c r="E3098" s="4">
        <v>30</v>
      </c>
      <c r="F3098" s="79">
        <f>E3098+F3074</f>
        <v>860</v>
      </c>
    </row>
    <row r="3099" spans="1:6" x14ac:dyDescent="0.25">
      <c r="A3099" s="5" t="s">
        <v>35</v>
      </c>
      <c r="B3099" s="26">
        <v>44022</v>
      </c>
      <c r="C3099" s="4">
        <v>0</v>
      </c>
      <c r="D3099" s="29">
        <v>38</v>
      </c>
      <c r="F3099" s="79">
        <f t="shared" ref="F3099:F3105" si="199">E3099+F3075</f>
        <v>0</v>
      </c>
    </row>
    <row r="3100" spans="1:6" x14ac:dyDescent="0.25">
      <c r="A3100" s="5" t="s">
        <v>21</v>
      </c>
      <c r="B3100" s="26">
        <v>44022</v>
      </c>
      <c r="C3100" s="4">
        <v>50</v>
      </c>
      <c r="D3100" s="29">
        <v>2496</v>
      </c>
      <c r="E3100" s="4">
        <v>1</v>
      </c>
      <c r="F3100" s="79">
        <f t="shared" si="199"/>
        <v>113</v>
      </c>
    </row>
    <row r="3101" spans="1:6" x14ac:dyDescent="0.25">
      <c r="A3101" s="5" t="s">
        <v>36</v>
      </c>
      <c r="B3101" s="26">
        <v>44022</v>
      </c>
      <c r="C3101" s="4">
        <v>4</v>
      </c>
      <c r="D3101" s="29">
        <v>196</v>
      </c>
      <c r="F3101" s="79">
        <f t="shared" si="199"/>
        <v>2</v>
      </c>
    </row>
    <row r="3102" spans="1:6" x14ac:dyDescent="0.25">
      <c r="A3102" s="5" t="s">
        <v>20</v>
      </c>
      <c r="B3102" s="26">
        <v>44022</v>
      </c>
      <c r="C3102" s="4">
        <v>1049</v>
      </c>
      <c r="D3102" s="29">
        <v>36520</v>
      </c>
      <c r="E3102" s="4">
        <v>20</v>
      </c>
      <c r="F3102" s="79">
        <f t="shared" si="199"/>
        <v>655</v>
      </c>
    </row>
    <row r="3103" spans="1:6" x14ac:dyDescent="0.25">
      <c r="A3103" s="5" t="s">
        <v>27</v>
      </c>
      <c r="B3103" s="26">
        <v>44022</v>
      </c>
      <c r="C3103" s="4">
        <v>26</v>
      </c>
      <c r="D3103" s="29">
        <v>855</v>
      </c>
      <c r="F3103" s="79">
        <f t="shared" si="199"/>
        <v>34</v>
      </c>
    </row>
    <row r="3104" spans="1:6" x14ac:dyDescent="0.25">
      <c r="A3104" s="5" t="s">
        <v>37</v>
      </c>
      <c r="B3104" s="26">
        <v>44022</v>
      </c>
      <c r="C3104" s="4">
        <v>0</v>
      </c>
      <c r="D3104" s="29">
        <v>126</v>
      </c>
      <c r="F3104" s="79">
        <f t="shared" si="199"/>
        <v>0</v>
      </c>
    </row>
    <row r="3105" spans="1:6" x14ac:dyDescent="0.25">
      <c r="A3105" s="5" t="s">
        <v>38</v>
      </c>
      <c r="B3105" s="26">
        <v>44022</v>
      </c>
      <c r="C3105" s="4">
        <v>25</v>
      </c>
      <c r="D3105" s="29">
        <v>401</v>
      </c>
      <c r="F3105" s="79">
        <f t="shared" si="199"/>
        <v>0</v>
      </c>
    </row>
    <row r="3106" spans="1:6" x14ac:dyDescent="0.25">
      <c r="A3106" s="5" t="s">
        <v>48</v>
      </c>
      <c r="B3106" s="26">
        <v>44022</v>
      </c>
      <c r="C3106" s="4">
        <v>0</v>
      </c>
      <c r="D3106" s="29">
        <v>76</v>
      </c>
      <c r="F3106" s="79">
        <f t="shared" ref="F3106:F3117" si="200">E3106+F3081</f>
        <v>0</v>
      </c>
    </row>
    <row r="3107" spans="1:6" x14ac:dyDescent="0.25">
      <c r="A3107" s="5" t="s">
        <v>39</v>
      </c>
      <c r="B3107" s="26">
        <v>44022</v>
      </c>
      <c r="C3107" s="4">
        <v>23</v>
      </c>
      <c r="D3107" s="29">
        <v>334</v>
      </c>
      <c r="F3107" s="79">
        <f t="shared" si="200"/>
        <v>0</v>
      </c>
    </row>
    <row r="3108" spans="1:6" x14ac:dyDescent="0.25">
      <c r="A3108" s="5" t="s">
        <v>40</v>
      </c>
      <c r="B3108" s="26">
        <v>44022</v>
      </c>
      <c r="C3108" s="4">
        <v>0</v>
      </c>
      <c r="D3108" s="29">
        <v>7</v>
      </c>
      <c r="F3108" s="79">
        <f t="shared" si="200"/>
        <v>0</v>
      </c>
    </row>
    <row r="3109" spans="1:6" x14ac:dyDescent="0.25">
      <c r="A3109" s="5" t="s">
        <v>28</v>
      </c>
      <c r="B3109" s="26">
        <v>44022</v>
      </c>
      <c r="C3109" s="4">
        <v>6</v>
      </c>
      <c r="D3109" s="29">
        <v>131</v>
      </c>
      <c r="E3109" s="4">
        <v>2</v>
      </c>
      <c r="F3109" s="79">
        <f t="shared" si="200"/>
        <v>2</v>
      </c>
    </row>
    <row r="3110" spans="1:6" x14ac:dyDescent="0.25">
      <c r="A3110" s="5" t="s">
        <v>24</v>
      </c>
      <c r="B3110" s="26">
        <v>44022</v>
      </c>
      <c r="C3110" s="4">
        <v>12</v>
      </c>
      <c r="D3110" s="29">
        <v>263</v>
      </c>
      <c r="F3110" s="79">
        <f t="shared" si="200"/>
        <v>0</v>
      </c>
    </row>
    <row r="3111" spans="1:6" x14ac:dyDescent="0.25">
      <c r="A3111" s="5" t="s">
        <v>30</v>
      </c>
      <c r="B3111" s="26">
        <v>44022</v>
      </c>
      <c r="C3111" s="4">
        <v>0</v>
      </c>
      <c r="D3111" s="29">
        <v>49</v>
      </c>
      <c r="F3111" s="79">
        <f t="shared" si="200"/>
        <v>0</v>
      </c>
    </row>
    <row r="3112" spans="1:6" x14ac:dyDescent="0.25">
      <c r="A3112" s="5" t="s">
        <v>26</v>
      </c>
      <c r="B3112" s="26">
        <v>44022</v>
      </c>
      <c r="C3112" s="4">
        <v>14</v>
      </c>
      <c r="D3112" s="29">
        <v>654</v>
      </c>
      <c r="E3112" s="4">
        <v>1</v>
      </c>
      <c r="F3112" s="79">
        <f t="shared" si="200"/>
        <v>1</v>
      </c>
    </row>
    <row r="3113" spans="1:6" x14ac:dyDescent="0.25">
      <c r="A3113" s="5" t="s">
        <v>25</v>
      </c>
      <c r="B3113" s="26">
        <v>44022</v>
      </c>
      <c r="C3113" s="4">
        <v>26</v>
      </c>
      <c r="D3113" s="29">
        <v>1057</v>
      </c>
      <c r="F3113" s="79">
        <f t="shared" si="200"/>
        <v>0</v>
      </c>
    </row>
    <row r="3114" spans="1:6" x14ac:dyDescent="0.25">
      <c r="A3114" s="5" t="s">
        <v>41</v>
      </c>
      <c r="B3114" s="26">
        <v>44022</v>
      </c>
      <c r="C3114" s="4">
        <v>2</v>
      </c>
      <c r="D3114" s="29">
        <v>86</v>
      </c>
      <c r="F3114" s="79">
        <f t="shared" si="200"/>
        <v>0</v>
      </c>
    </row>
    <row r="3115" spans="1:6" x14ac:dyDescent="0.25">
      <c r="A3115" s="5" t="s">
        <v>42</v>
      </c>
      <c r="B3115" s="26">
        <v>44022</v>
      </c>
      <c r="C3115" s="4">
        <v>0</v>
      </c>
      <c r="D3115" s="29">
        <v>9</v>
      </c>
      <c r="F3115" s="79">
        <f>E3115+F3091</f>
        <v>0</v>
      </c>
    </row>
    <row r="3116" spans="1:6" x14ac:dyDescent="0.25">
      <c r="A3116" s="5" t="s">
        <v>43</v>
      </c>
      <c r="B3116" s="26">
        <v>44022</v>
      </c>
      <c r="C3116" s="4">
        <v>0</v>
      </c>
      <c r="D3116" s="29">
        <v>12</v>
      </c>
      <c r="F3116" s="79">
        <f t="shared" si="200"/>
        <v>0</v>
      </c>
    </row>
    <row r="3117" spans="1:6" x14ac:dyDescent="0.25">
      <c r="A3117" s="5" t="s">
        <v>44</v>
      </c>
      <c r="B3117" s="26">
        <v>44022</v>
      </c>
      <c r="C3117" s="4">
        <v>4</v>
      </c>
      <c r="D3117" s="29">
        <v>60</v>
      </c>
      <c r="F3117" s="79">
        <f t="shared" si="200"/>
        <v>0</v>
      </c>
    </row>
    <row r="3118" spans="1:6" x14ac:dyDescent="0.25">
      <c r="A3118" s="5" t="s">
        <v>29</v>
      </c>
      <c r="B3118" s="26">
        <v>44022</v>
      </c>
      <c r="C3118" s="4">
        <v>6</v>
      </c>
      <c r="D3118" s="29">
        <v>486</v>
      </c>
      <c r="F3118" s="79">
        <f>E3118+F3094</f>
        <v>6</v>
      </c>
    </row>
    <row r="3119" spans="1:6" x14ac:dyDescent="0.25">
      <c r="A3119" s="5" t="s">
        <v>45</v>
      </c>
      <c r="B3119" s="26">
        <v>44022</v>
      </c>
      <c r="C3119" s="4">
        <v>0</v>
      </c>
      <c r="D3119" s="29">
        <v>36</v>
      </c>
      <c r="F3119" s="79">
        <f>E3119+F3095</f>
        <v>0</v>
      </c>
    </row>
    <row r="3120" spans="1:6" x14ac:dyDescent="0.25">
      <c r="A3120" s="5" t="s">
        <v>46</v>
      </c>
      <c r="B3120" s="26">
        <v>44022</v>
      </c>
      <c r="C3120" s="4">
        <v>0</v>
      </c>
      <c r="D3120" s="29">
        <v>155</v>
      </c>
      <c r="F3120" s="79">
        <f>E3120+F3096</f>
        <v>1</v>
      </c>
    </row>
    <row r="3121" spans="1:6" x14ac:dyDescent="0.25">
      <c r="A3121" s="5" t="s">
        <v>47</v>
      </c>
      <c r="B3121" s="26">
        <v>44022</v>
      </c>
      <c r="C3121" s="4">
        <v>2</v>
      </c>
      <c r="D3121" s="29">
        <v>91</v>
      </c>
      <c r="F3121" s="79">
        <f>E3121+F3097</f>
        <v>4</v>
      </c>
    </row>
    <row r="3122" spans="1:6" x14ac:dyDescent="0.25">
      <c r="A3122" s="61" t="s">
        <v>22</v>
      </c>
      <c r="B3122" s="26">
        <v>44023</v>
      </c>
      <c r="C3122" s="4">
        <v>2113</v>
      </c>
      <c r="D3122" s="29">
        <v>52024</v>
      </c>
      <c r="E3122" s="4">
        <v>21</v>
      </c>
      <c r="F3122" s="79">
        <f>E3122+F3098</f>
        <v>881</v>
      </c>
    </row>
    <row r="3123" spans="1:6" x14ac:dyDescent="0.25">
      <c r="A3123" s="5" t="s">
        <v>35</v>
      </c>
      <c r="B3123" s="26">
        <v>44023</v>
      </c>
      <c r="C3123" s="4">
        <v>1</v>
      </c>
      <c r="D3123" s="29">
        <v>39</v>
      </c>
      <c r="F3123" s="79">
        <f t="shared" ref="F3123:F3129" si="201">E3123+F3099</f>
        <v>0</v>
      </c>
    </row>
    <row r="3124" spans="1:6" x14ac:dyDescent="0.25">
      <c r="A3124" s="5" t="s">
        <v>21</v>
      </c>
      <c r="B3124" s="26">
        <v>44023</v>
      </c>
      <c r="C3124" s="4">
        <v>56</v>
      </c>
      <c r="D3124" s="29">
        <v>2552</v>
      </c>
      <c r="E3124" s="4">
        <v>1</v>
      </c>
      <c r="F3124" s="79">
        <f t="shared" si="201"/>
        <v>114</v>
      </c>
    </row>
    <row r="3125" spans="1:6" x14ac:dyDescent="0.25">
      <c r="A3125" s="5" t="s">
        <v>36</v>
      </c>
      <c r="B3125" s="26">
        <v>44023</v>
      </c>
      <c r="C3125" s="4">
        <v>9</v>
      </c>
      <c r="D3125" s="29">
        <v>205</v>
      </c>
      <c r="E3125" s="4">
        <v>1</v>
      </c>
      <c r="F3125" s="79">
        <f t="shared" si="201"/>
        <v>3</v>
      </c>
    </row>
    <row r="3126" spans="1:6" x14ac:dyDescent="0.25">
      <c r="A3126" s="5" t="s">
        <v>20</v>
      </c>
      <c r="B3126" s="26">
        <v>44023</v>
      </c>
      <c r="C3126" s="4">
        <v>1051</v>
      </c>
      <c r="D3126" s="29">
        <v>37571</v>
      </c>
      <c r="E3126" s="4">
        <v>13</v>
      </c>
      <c r="F3126" s="79">
        <f t="shared" si="201"/>
        <v>668</v>
      </c>
    </row>
    <row r="3127" spans="1:6" x14ac:dyDescent="0.25">
      <c r="A3127" s="5" t="s">
        <v>27</v>
      </c>
      <c r="B3127" s="26">
        <v>44023</v>
      </c>
      <c r="C3127" s="4">
        <v>30</v>
      </c>
      <c r="D3127" s="29">
        <v>885</v>
      </c>
      <c r="F3127" s="79">
        <f t="shared" si="201"/>
        <v>34</v>
      </c>
    </row>
    <row r="3128" spans="1:6" x14ac:dyDescent="0.25">
      <c r="A3128" s="5" t="s">
        <v>37</v>
      </c>
      <c r="B3128" s="26">
        <v>44023</v>
      </c>
      <c r="C3128" s="4">
        <v>1</v>
      </c>
      <c r="D3128" s="29">
        <v>127</v>
      </c>
      <c r="F3128" s="79">
        <f t="shared" si="201"/>
        <v>0</v>
      </c>
    </row>
    <row r="3129" spans="1:6" x14ac:dyDescent="0.25">
      <c r="A3129" s="5" t="s">
        <v>38</v>
      </c>
      <c r="B3129" s="26">
        <v>44023</v>
      </c>
      <c r="C3129" s="4">
        <v>31</v>
      </c>
      <c r="D3129" s="29">
        <v>432</v>
      </c>
      <c r="F3129" s="79">
        <f t="shared" si="201"/>
        <v>0</v>
      </c>
    </row>
    <row r="3130" spans="1:6" x14ac:dyDescent="0.25">
      <c r="A3130" s="5" t="s">
        <v>48</v>
      </c>
      <c r="B3130" s="26">
        <v>44023</v>
      </c>
      <c r="C3130" s="4">
        <v>0</v>
      </c>
      <c r="D3130" s="29">
        <v>76</v>
      </c>
      <c r="F3130" s="79">
        <f t="shared" ref="F3130:F3141" si="202">E3130+F3105</f>
        <v>0</v>
      </c>
    </row>
    <row r="3131" spans="1:6" x14ac:dyDescent="0.25">
      <c r="A3131" s="5" t="s">
        <v>39</v>
      </c>
      <c r="B3131" s="26">
        <v>44023</v>
      </c>
      <c r="C3131" s="4">
        <v>59</v>
      </c>
      <c r="D3131" s="29">
        <v>393</v>
      </c>
      <c r="F3131" s="79">
        <f t="shared" si="202"/>
        <v>0</v>
      </c>
    </row>
    <row r="3132" spans="1:6" x14ac:dyDescent="0.25">
      <c r="A3132" s="5" t="s">
        <v>40</v>
      </c>
      <c r="B3132" s="26">
        <v>44023</v>
      </c>
      <c r="C3132" s="4">
        <v>0</v>
      </c>
      <c r="D3132" s="29">
        <v>7</v>
      </c>
      <c r="F3132" s="79">
        <f t="shared" si="202"/>
        <v>0</v>
      </c>
    </row>
    <row r="3133" spans="1:6" x14ac:dyDescent="0.25">
      <c r="A3133" s="5" t="s">
        <v>28</v>
      </c>
      <c r="B3133" s="26">
        <v>44023</v>
      </c>
      <c r="C3133" s="4">
        <v>5</v>
      </c>
      <c r="D3133" s="29">
        <v>136</v>
      </c>
      <c r="F3133" s="79">
        <f t="shared" si="202"/>
        <v>0</v>
      </c>
    </row>
    <row r="3134" spans="1:6" x14ac:dyDescent="0.25">
      <c r="A3134" s="5" t="s">
        <v>24</v>
      </c>
      <c r="B3134" s="26">
        <v>44023</v>
      </c>
      <c r="C3134" s="4">
        <v>14</v>
      </c>
      <c r="D3134" s="29">
        <v>277</v>
      </c>
      <c r="F3134" s="79">
        <f t="shared" si="202"/>
        <v>2</v>
      </c>
    </row>
    <row r="3135" spans="1:6" x14ac:dyDescent="0.25">
      <c r="A3135" s="5" t="s">
        <v>30</v>
      </c>
      <c r="B3135" s="26">
        <v>44023</v>
      </c>
      <c r="C3135" s="4">
        <v>0</v>
      </c>
      <c r="D3135" s="29">
        <v>49</v>
      </c>
      <c r="F3135" s="79">
        <f t="shared" si="202"/>
        <v>0</v>
      </c>
    </row>
    <row r="3136" spans="1:6" x14ac:dyDescent="0.25">
      <c r="A3136" s="5" t="s">
        <v>26</v>
      </c>
      <c r="B3136" s="26">
        <v>44023</v>
      </c>
      <c r="C3136" s="4">
        <v>13</v>
      </c>
      <c r="D3136" s="29">
        <v>667</v>
      </c>
      <c r="F3136" s="79">
        <f t="shared" si="202"/>
        <v>0</v>
      </c>
    </row>
    <row r="3137" spans="1:6" x14ac:dyDescent="0.25">
      <c r="A3137" s="5" t="s">
        <v>25</v>
      </c>
      <c r="B3137" s="26">
        <v>44023</v>
      </c>
      <c r="C3137" s="4">
        <v>25</v>
      </c>
      <c r="D3137" s="29">
        <v>1082</v>
      </c>
      <c r="F3137" s="79">
        <f t="shared" si="202"/>
        <v>1</v>
      </c>
    </row>
    <row r="3138" spans="1:6" x14ac:dyDescent="0.25">
      <c r="A3138" s="5" t="s">
        <v>41</v>
      </c>
      <c r="B3138" s="26">
        <v>44023</v>
      </c>
      <c r="C3138" s="4">
        <v>21</v>
      </c>
      <c r="D3138" s="29">
        <v>107</v>
      </c>
      <c r="F3138" s="79">
        <f t="shared" si="202"/>
        <v>0</v>
      </c>
    </row>
    <row r="3139" spans="1:6" x14ac:dyDescent="0.25">
      <c r="A3139" s="5" t="s">
        <v>42</v>
      </c>
      <c r="B3139" s="26">
        <v>44023</v>
      </c>
      <c r="C3139" s="4">
        <v>0</v>
      </c>
      <c r="D3139" s="29">
        <v>9</v>
      </c>
      <c r="F3139" s="79">
        <f>E3139+F3115</f>
        <v>0</v>
      </c>
    </row>
    <row r="3140" spans="1:6" x14ac:dyDescent="0.25">
      <c r="A3140" s="5" t="s">
        <v>43</v>
      </c>
      <c r="B3140" s="26">
        <v>44023</v>
      </c>
      <c r="C3140" s="4">
        <v>0</v>
      </c>
      <c r="D3140" s="29">
        <v>12</v>
      </c>
      <c r="F3140" s="79">
        <f t="shared" si="202"/>
        <v>0</v>
      </c>
    </row>
    <row r="3141" spans="1:6" x14ac:dyDescent="0.25">
      <c r="A3141" s="5" t="s">
        <v>44</v>
      </c>
      <c r="B3141" s="26">
        <v>44023</v>
      </c>
      <c r="C3141" s="4">
        <v>0</v>
      </c>
      <c r="D3141" s="29">
        <v>60</v>
      </c>
      <c r="F3141" s="79">
        <f t="shared" si="202"/>
        <v>0</v>
      </c>
    </row>
    <row r="3142" spans="1:6" x14ac:dyDescent="0.25">
      <c r="A3142" s="5" t="s">
        <v>29</v>
      </c>
      <c r="B3142" s="26">
        <v>44023</v>
      </c>
      <c r="C3142" s="4">
        <v>19</v>
      </c>
      <c r="D3142" s="29">
        <v>505</v>
      </c>
      <c r="F3142" s="79">
        <f>E3142+F3118</f>
        <v>6</v>
      </c>
    </row>
    <row r="3143" spans="1:6" x14ac:dyDescent="0.25">
      <c r="A3143" s="5" t="s">
        <v>45</v>
      </c>
      <c r="B3143" s="26">
        <v>44023</v>
      </c>
      <c r="C3143" s="4">
        <v>0</v>
      </c>
      <c r="D3143" s="29">
        <v>36</v>
      </c>
      <c r="F3143" s="79">
        <f>E3143+F3119</f>
        <v>0</v>
      </c>
    </row>
    <row r="3144" spans="1:6" x14ac:dyDescent="0.25">
      <c r="A3144" s="5" t="s">
        <v>46</v>
      </c>
      <c r="B3144" s="26">
        <v>44023</v>
      </c>
      <c r="C3144" s="4">
        <v>0</v>
      </c>
      <c r="D3144" s="29">
        <v>155</v>
      </c>
      <c r="F3144" s="79">
        <f>E3144+F3120</f>
        <v>1</v>
      </c>
    </row>
    <row r="3145" spans="1:6" x14ac:dyDescent="0.25">
      <c r="A3145" s="5" t="s">
        <v>47</v>
      </c>
      <c r="B3145" s="26">
        <v>44023</v>
      </c>
      <c r="C3145" s="4">
        <v>0</v>
      </c>
      <c r="D3145" s="29">
        <v>91</v>
      </c>
      <c r="F3145" s="79">
        <f>E3145+F3121</f>
        <v>4</v>
      </c>
    </row>
    <row r="3146" spans="1:6" x14ac:dyDescent="0.25">
      <c r="A3146" s="61" t="s">
        <v>22</v>
      </c>
      <c r="B3146" s="26">
        <v>44024</v>
      </c>
      <c r="C3146" s="4">
        <v>1633</v>
      </c>
      <c r="D3146" s="29">
        <v>53657</v>
      </c>
      <c r="E3146" s="4">
        <v>23</v>
      </c>
      <c r="F3146" s="79">
        <f>E3146+F3122</f>
        <v>904</v>
      </c>
    </row>
    <row r="3147" spans="1:6" x14ac:dyDescent="0.25">
      <c r="A3147" s="5" t="s">
        <v>35</v>
      </c>
      <c r="B3147" s="26">
        <v>44024</v>
      </c>
      <c r="C3147" s="4">
        <v>0</v>
      </c>
      <c r="D3147" s="29">
        <v>39</v>
      </c>
      <c r="F3147" s="79">
        <f t="shared" ref="F3147:F3153" si="203">E3147+F3123</f>
        <v>0</v>
      </c>
    </row>
    <row r="3148" spans="1:6" x14ac:dyDescent="0.25">
      <c r="A3148" s="5" t="s">
        <v>21</v>
      </c>
      <c r="B3148" s="26">
        <v>44024</v>
      </c>
      <c r="C3148" s="4">
        <v>25</v>
      </c>
      <c r="D3148" s="29">
        <v>2577</v>
      </c>
      <c r="F3148" s="79">
        <f t="shared" si="203"/>
        <v>114</v>
      </c>
    </row>
    <row r="3149" spans="1:6" x14ac:dyDescent="0.25">
      <c r="A3149" s="5" t="s">
        <v>36</v>
      </c>
      <c r="B3149" s="26">
        <v>44024</v>
      </c>
      <c r="C3149" s="4">
        <v>1</v>
      </c>
      <c r="D3149" s="29">
        <v>206</v>
      </c>
      <c r="F3149" s="79">
        <f t="shared" si="203"/>
        <v>3</v>
      </c>
    </row>
    <row r="3150" spans="1:6" x14ac:dyDescent="0.25">
      <c r="A3150" s="5" t="s">
        <v>20</v>
      </c>
      <c r="B3150" s="26">
        <v>44024</v>
      </c>
      <c r="C3150" s="4">
        <v>754</v>
      </c>
      <c r="D3150" s="29">
        <v>38325</v>
      </c>
      <c r="E3150" s="4">
        <v>11</v>
      </c>
      <c r="F3150" s="79">
        <f t="shared" si="203"/>
        <v>679</v>
      </c>
    </row>
    <row r="3151" spans="1:6" x14ac:dyDescent="0.25">
      <c r="A3151" s="5" t="s">
        <v>27</v>
      </c>
      <c r="B3151" s="26">
        <v>44024</v>
      </c>
      <c r="C3151" s="4">
        <v>34</v>
      </c>
      <c r="D3151" s="29">
        <v>919</v>
      </c>
      <c r="F3151" s="79">
        <f t="shared" si="203"/>
        <v>34</v>
      </c>
    </row>
    <row r="3152" spans="1:6" x14ac:dyDescent="0.25">
      <c r="A3152" s="5" t="s">
        <v>37</v>
      </c>
      <c r="B3152" s="26">
        <v>44024</v>
      </c>
      <c r="C3152" s="4">
        <v>0</v>
      </c>
      <c r="D3152" s="29">
        <v>127</v>
      </c>
      <c r="F3152" s="79">
        <f t="shared" si="203"/>
        <v>0</v>
      </c>
    </row>
    <row r="3153" spans="1:6" x14ac:dyDescent="0.25">
      <c r="A3153" s="5" t="s">
        <v>38</v>
      </c>
      <c r="B3153" s="26">
        <v>44024</v>
      </c>
      <c r="C3153" s="4">
        <v>60</v>
      </c>
      <c r="D3153" s="29">
        <v>492</v>
      </c>
      <c r="F3153" s="79">
        <f t="shared" si="203"/>
        <v>0</v>
      </c>
    </row>
    <row r="3154" spans="1:6" x14ac:dyDescent="0.25">
      <c r="A3154" s="5" t="s">
        <v>48</v>
      </c>
      <c r="B3154" s="26">
        <v>44024</v>
      </c>
      <c r="C3154" s="4">
        <v>0</v>
      </c>
      <c r="D3154" s="29">
        <v>76</v>
      </c>
      <c r="F3154" s="79">
        <f t="shared" ref="F3154:F3165" si="204">E3154+F3129</f>
        <v>0</v>
      </c>
    </row>
    <row r="3155" spans="1:6" x14ac:dyDescent="0.25">
      <c r="A3155" s="5" t="s">
        <v>39</v>
      </c>
      <c r="B3155" s="26">
        <v>44024</v>
      </c>
      <c r="C3155" s="4">
        <v>68</v>
      </c>
      <c r="D3155" s="29">
        <v>461</v>
      </c>
      <c r="F3155" s="79">
        <f t="shared" si="204"/>
        <v>0</v>
      </c>
    </row>
    <row r="3156" spans="1:6" x14ac:dyDescent="0.25">
      <c r="A3156" s="5" t="s">
        <v>40</v>
      </c>
      <c r="B3156" s="26">
        <v>44024</v>
      </c>
      <c r="C3156" s="4">
        <v>0</v>
      </c>
      <c r="D3156" s="29">
        <v>7</v>
      </c>
      <c r="F3156" s="79">
        <f t="shared" si="204"/>
        <v>0</v>
      </c>
    </row>
    <row r="3157" spans="1:6" x14ac:dyDescent="0.25">
      <c r="A3157" s="5" t="s">
        <v>28</v>
      </c>
      <c r="B3157" s="26">
        <v>44024</v>
      </c>
      <c r="C3157" s="4">
        <v>4</v>
      </c>
      <c r="D3157" s="29">
        <v>140</v>
      </c>
      <c r="F3157" s="79">
        <f t="shared" si="204"/>
        <v>0</v>
      </c>
    </row>
    <row r="3158" spans="1:6" x14ac:dyDescent="0.25">
      <c r="A3158" s="5" t="s">
        <v>24</v>
      </c>
      <c r="B3158" s="26">
        <v>44024</v>
      </c>
      <c r="C3158" s="4">
        <v>14</v>
      </c>
      <c r="D3158" s="29">
        <v>291</v>
      </c>
      <c r="F3158" s="79">
        <f t="shared" si="204"/>
        <v>0</v>
      </c>
    </row>
    <row r="3159" spans="1:6" x14ac:dyDescent="0.25">
      <c r="A3159" s="5" t="s">
        <v>30</v>
      </c>
      <c r="B3159" s="26">
        <v>44024</v>
      </c>
      <c r="C3159" s="4">
        <v>0</v>
      </c>
      <c r="D3159" s="29">
        <v>49</v>
      </c>
      <c r="F3159" s="79">
        <f t="shared" si="204"/>
        <v>2</v>
      </c>
    </row>
    <row r="3160" spans="1:6" x14ac:dyDescent="0.25">
      <c r="A3160" s="5" t="s">
        <v>26</v>
      </c>
      <c r="B3160" s="26">
        <v>44024</v>
      </c>
      <c r="C3160" s="4">
        <v>17</v>
      </c>
      <c r="D3160" s="29">
        <v>684</v>
      </c>
      <c r="F3160" s="79">
        <f t="shared" si="204"/>
        <v>0</v>
      </c>
    </row>
    <row r="3161" spans="1:6" x14ac:dyDescent="0.25">
      <c r="A3161" s="5" t="s">
        <v>25</v>
      </c>
      <c r="B3161" s="26">
        <v>44024</v>
      </c>
      <c r="C3161" s="4">
        <v>14</v>
      </c>
      <c r="D3161" s="29">
        <v>1096</v>
      </c>
      <c r="E3161" s="4">
        <v>1</v>
      </c>
      <c r="F3161" s="79">
        <f t="shared" si="204"/>
        <v>1</v>
      </c>
    </row>
    <row r="3162" spans="1:6" x14ac:dyDescent="0.25">
      <c r="A3162" s="5" t="s">
        <v>41</v>
      </c>
      <c r="B3162" s="26">
        <v>44024</v>
      </c>
      <c r="C3162" s="4">
        <v>2</v>
      </c>
      <c r="D3162" s="29">
        <v>109</v>
      </c>
      <c r="F3162" s="79">
        <f t="shared" si="204"/>
        <v>1</v>
      </c>
    </row>
    <row r="3163" spans="1:6" x14ac:dyDescent="0.25">
      <c r="A3163" s="5" t="s">
        <v>42</v>
      </c>
      <c r="B3163" s="26">
        <v>44024</v>
      </c>
      <c r="C3163" s="4">
        <v>0</v>
      </c>
      <c r="D3163" s="29">
        <v>9</v>
      </c>
      <c r="F3163" s="79">
        <f>E3163+F3139</f>
        <v>0</v>
      </c>
    </row>
    <row r="3164" spans="1:6" x14ac:dyDescent="0.25">
      <c r="A3164" s="5" t="s">
        <v>43</v>
      </c>
      <c r="B3164" s="26">
        <v>44024</v>
      </c>
      <c r="C3164" s="4">
        <v>0</v>
      </c>
      <c r="D3164" s="29">
        <v>12</v>
      </c>
      <c r="F3164" s="79">
        <f t="shared" si="204"/>
        <v>0</v>
      </c>
    </row>
    <row r="3165" spans="1:6" x14ac:dyDescent="0.25">
      <c r="A3165" s="5" t="s">
        <v>44</v>
      </c>
      <c r="B3165" s="26">
        <v>44024</v>
      </c>
      <c r="C3165" s="4">
        <v>1</v>
      </c>
      <c r="D3165" s="29">
        <v>61</v>
      </c>
      <c r="F3165" s="79">
        <f t="shared" si="204"/>
        <v>0</v>
      </c>
    </row>
    <row r="3166" spans="1:6" x14ac:dyDescent="0.25">
      <c r="A3166" s="5" t="s">
        <v>29</v>
      </c>
      <c r="B3166" s="26">
        <v>44024</v>
      </c>
      <c r="C3166" s="4">
        <v>23</v>
      </c>
      <c r="D3166" s="29">
        <v>528</v>
      </c>
      <c r="F3166" s="79">
        <f>E3166+F3142</f>
        <v>6</v>
      </c>
    </row>
    <row r="3167" spans="1:6" x14ac:dyDescent="0.25">
      <c r="A3167" s="5" t="s">
        <v>45</v>
      </c>
      <c r="B3167" s="26">
        <v>44024</v>
      </c>
      <c r="C3167" s="4">
        <v>0</v>
      </c>
      <c r="D3167" s="29">
        <v>36</v>
      </c>
      <c r="F3167" s="79">
        <f>E3167+F3143</f>
        <v>0</v>
      </c>
    </row>
    <row r="3168" spans="1:6" x14ac:dyDescent="0.25">
      <c r="A3168" s="5" t="s">
        <v>46</v>
      </c>
      <c r="B3168" s="26">
        <v>44024</v>
      </c>
      <c r="C3168" s="4">
        <v>6</v>
      </c>
      <c r="D3168" s="29">
        <v>161</v>
      </c>
      <c r="F3168" s="79">
        <f>E3168+F3144</f>
        <v>1</v>
      </c>
    </row>
    <row r="3169" spans="1:6" x14ac:dyDescent="0.25">
      <c r="A3169" s="5" t="s">
        <v>47</v>
      </c>
      <c r="B3169" s="26">
        <v>44024</v>
      </c>
      <c r="C3169" s="4">
        <v>1</v>
      </c>
      <c r="D3169" s="29">
        <v>92</v>
      </c>
      <c r="F3169" s="79">
        <f>E3169+F3145</f>
        <v>4</v>
      </c>
    </row>
    <row r="3170" spans="1:6" x14ac:dyDescent="0.25">
      <c r="A3170" s="61" t="s">
        <v>22</v>
      </c>
      <c r="B3170" s="26">
        <v>44025</v>
      </c>
      <c r="C3170" s="4">
        <v>2002</v>
      </c>
      <c r="D3170" s="29">
        <v>55659</v>
      </c>
      <c r="E3170" s="4">
        <v>27</v>
      </c>
      <c r="F3170" s="79">
        <f>E3170+F3146</f>
        <v>931</v>
      </c>
    </row>
    <row r="3171" spans="1:6" x14ac:dyDescent="0.25">
      <c r="A3171" s="5" t="s">
        <v>35</v>
      </c>
      <c r="B3171" s="26">
        <v>44025</v>
      </c>
      <c r="C3171" s="4">
        <v>0</v>
      </c>
      <c r="D3171" s="29">
        <v>39</v>
      </c>
      <c r="F3171" s="79">
        <f t="shared" ref="F3171:F3177" si="205">E3171+F3147</f>
        <v>0</v>
      </c>
    </row>
    <row r="3172" spans="1:6" x14ac:dyDescent="0.25">
      <c r="A3172" s="5" t="s">
        <v>21</v>
      </c>
      <c r="B3172" s="26">
        <v>44025</v>
      </c>
      <c r="C3172" s="4">
        <v>25</v>
      </c>
      <c r="D3172" s="29">
        <v>2602</v>
      </c>
      <c r="F3172" s="79">
        <f t="shared" si="205"/>
        <v>114</v>
      </c>
    </row>
    <row r="3173" spans="1:6" x14ac:dyDescent="0.25">
      <c r="A3173" s="5" t="s">
        <v>36</v>
      </c>
      <c r="B3173" s="26">
        <v>44025</v>
      </c>
      <c r="C3173" s="4">
        <v>5</v>
      </c>
      <c r="D3173" s="29">
        <v>211</v>
      </c>
      <c r="F3173" s="79">
        <f t="shared" si="205"/>
        <v>3</v>
      </c>
    </row>
    <row r="3174" spans="1:6" x14ac:dyDescent="0.25">
      <c r="A3174" s="5" t="s">
        <v>20</v>
      </c>
      <c r="B3174" s="26">
        <v>44025</v>
      </c>
      <c r="C3174" s="4">
        <v>860</v>
      </c>
      <c r="D3174" s="29">
        <v>39185</v>
      </c>
      <c r="E3174" s="4">
        <v>31</v>
      </c>
      <c r="F3174" s="79">
        <f t="shared" si="205"/>
        <v>710</v>
      </c>
    </row>
    <row r="3175" spans="1:6" x14ac:dyDescent="0.25">
      <c r="A3175" s="5" t="s">
        <v>27</v>
      </c>
      <c r="B3175" s="26">
        <v>44025</v>
      </c>
      <c r="C3175" s="4">
        <v>44</v>
      </c>
      <c r="D3175" s="29">
        <v>963</v>
      </c>
      <c r="F3175" s="79">
        <f t="shared" si="205"/>
        <v>34</v>
      </c>
    </row>
    <row r="3176" spans="1:6" x14ac:dyDescent="0.25">
      <c r="A3176" s="5" t="s">
        <v>37</v>
      </c>
      <c r="B3176" s="26">
        <v>44025</v>
      </c>
      <c r="C3176" s="4">
        <v>0</v>
      </c>
      <c r="D3176" s="29">
        <v>127</v>
      </c>
      <c r="F3176" s="79">
        <f t="shared" si="205"/>
        <v>0</v>
      </c>
    </row>
    <row r="3177" spans="1:6" x14ac:dyDescent="0.25">
      <c r="A3177" s="5" t="s">
        <v>38</v>
      </c>
      <c r="B3177" s="26">
        <v>44025</v>
      </c>
      <c r="C3177" s="4">
        <v>42</v>
      </c>
      <c r="D3177" s="29">
        <v>534</v>
      </c>
      <c r="F3177" s="79">
        <f t="shared" si="205"/>
        <v>0</v>
      </c>
    </row>
    <row r="3178" spans="1:6" x14ac:dyDescent="0.25">
      <c r="A3178" s="5" t="s">
        <v>48</v>
      </c>
      <c r="B3178" s="26">
        <v>44025</v>
      </c>
      <c r="C3178" s="4">
        <v>2</v>
      </c>
      <c r="D3178" s="29">
        <v>78</v>
      </c>
      <c r="F3178" s="79">
        <f t="shared" ref="F3178:F3189" si="206">E3178+F3153</f>
        <v>0</v>
      </c>
    </row>
    <row r="3179" spans="1:6" x14ac:dyDescent="0.25">
      <c r="A3179" s="5" t="s">
        <v>39</v>
      </c>
      <c r="B3179" s="26">
        <v>44025</v>
      </c>
      <c r="C3179" s="4">
        <v>5</v>
      </c>
      <c r="D3179" s="29">
        <v>466</v>
      </c>
      <c r="F3179" s="79">
        <f t="shared" si="206"/>
        <v>0</v>
      </c>
    </row>
    <row r="3180" spans="1:6" x14ac:dyDescent="0.25">
      <c r="A3180" s="5" t="s">
        <v>40</v>
      </c>
      <c r="B3180" s="26">
        <v>44025</v>
      </c>
      <c r="C3180" s="4">
        <v>0</v>
      </c>
      <c r="D3180" s="29">
        <v>7</v>
      </c>
      <c r="F3180" s="79">
        <f t="shared" si="206"/>
        <v>0</v>
      </c>
    </row>
    <row r="3181" spans="1:6" x14ac:dyDescent="0.25">
      <c r="A3181" s="5" t="s">
        <v>28</v>
      </c>
      <c r="B3181" s="26">
        <v>44025</v>
      </c>
      <c r="C3181" s="4">
        <v>6</v>
      </c>
      <c r="D3181" s="29">
        <v>146</v>
      </c>
      <c r="F3181" s="79">
        <f t="shared" si="206"/>
        <v>0</v>
      </c>
    </row>
    <row r="3182" spans="1:6" x14ac:dyDescent="0.25">
      <c r="A3182" s="5" t="s">
        <v>24</v>
      </c>
      <c r="B3182" s="26">
        <v>44025</v>
      </c>
      <c r="C3182" s="4">
        <v>13</v>
      </c>
      <c r="D3182" s="29">
        <v>304</v>
      </c>
      <c r="F3182" s="79">
        <f t="shared" si="206"/>
        <v>0</v>
      </c>
    </row>
    <row r="3183" spans="1:6" x14ac:dyDescent="0.25">
      <c r="A3183" s="5" t="s">
        <v>30</v>
      </c>
      <c r="B3183" s="26">
        <v>44025</v>
      </c>
      <c r="C3183" s="4">
        <v>0</v>
      </c>
      <c r="D3183" s="29">
        <v>49</v>
      </c>
      <c r="F3183" s="79">
        <f t="shared" si="206"/>
        <v>0</v>
      </c>
    </row>
    <row r="3184" spans="1:6" x14ac:dyDescent="0.25">
      <c r="A3184" s="5" t="s">
        <v>26</v>
      </c>
      <c r="B3184" s="26">
        <v>44025</v>
      </c>
      <c r="C3184" s="4">
        <v>47</v>
      </c>
      <c r="D3184" s="29">
        <v>731</v>
      </c>
      <c r="F3184" s="79">
        <f t="shared" si="206"/>
        <v>2</v>
      </c>
    </row>
    <row r="3185" spans="1:6" x14ac:dyDescent="0.25">
      <c r="A3185" s="5" t="s">
        <v>25</v>
      </c>
      <c r="B3185" s="26">
        <v>44025</v>
      </c>
      <c r="C3185" s="4">
        <v>27</v>
      </c>
      <c r="D3185" s="29">
        <v>1123</v>
      </c>
      <c r="F3185" s="79">
        <f t="shared" si="206"/>
        <v>0</v>
      </c>
    </row>
    <row r="3186" spans="1:6" x14ac:dyDescent="0.25">
      <c r="A3186" s="5" t="s">
        <v>41</v>
      </c>
      <c r="B3186" s="26">
        <v>44025</v>
      </c>
      <c r="C3186" s="4">
        <v>8</v>
      </c>
      <c r="D3186" s="29">
        <v>117</v>
      </c>
      <c r="F3186" s="79">
        <f t="shared" si="206"/>
        <v>1</v>
      </c>
    </row>
    <row r="3187" spans="1:6" x14ac:dyDescent="0.25">
      <c r="A3187" s="5" t="s">
        <v>42</v>
      </c>
      <c r="B3187" s="26">
        <v>44025</v>
      </c>
      <c r="C3187" s="4">
        <v>0</v>
      </c>
      <c r="D3187" s="29">
        <v>9</v>
      </c>
      <c r="F3187" s="79">
        <f>E3187+F3163</f>
        <v>0</v>
      </c>
    </row>
    <row r="3188" spans="1:6" x14ac:dyDescent="0.25">
      <c r="A3188" s="5" t="s">
        <v>43</v>
      </c>
      <c r="B3188" s="26">
        <v>44025</v>
      </c>
      <c r="C3188" s="4">
        <v>0</v>
      </c>
      <c r="D3188" s="29">
        <v>12</v>
      </c>
      <c r="F3188" s="79">
        <f t="shared" si="206"/>
        <v>0</v>
      </c>
    </row>
    <row r="3189" spans="1:6" x14ac:dyDescent="0.25">
      <c r="A3189" s="5" t="s">
        <v>44</v>
      </c>
      <c r="B3189" s="26">
        <v>44025</v>
      </c>
      <c r="C3189" s="4">
        <v>0</v>
      </c>
      <c r="D3189" s="29">
        <v>61</v>
      </c>
      <c r="F3189" s="79">
        <f t="shared" si="206"/>
        <v>0</v>
      </c>
    </row>
    <row r="3190" spans="1:6" x14ac:dyDescent="0.25">
      <c r="A3190" s="5" t="s">
        <v>29</v>
      </c>
      <c r="B3190" s="26">
        <v>44025</v>
      </c>
      <c r="C3190" s="4">
        <v>11</v>
      </c>
      <c r="D3190" s="29">
        <v>539</v>
      </c>
      <c r="F3190" s="79">
        <f>E3190+F3166</f>
        <v>6</v>
      </c>
    </row>
    <row r="3191" spans="1:6" x14ac:dyDescent="0.25">
      <c r="A3191" s="5" t="s">
        <v>45</v>
      </c>
      <c r="B3191" s="26">
        <v>44025</v>
      </c>
      <c r="C3191" s="4">
        <v>0</v>
      </c>
      <c r="D3191" s="29">
        <v>36</v>
      </c>
      <c r="F3191" s="79">
        <f>E3191+F3167</f>
        <v>0</v>
      </c>
    </row>
    <row r="3192" spans="1:6" x14ac:dyDescent="0.25">
      <c r="A3192" s="5" t="s">
        <v>46</v>
      </c>
      <c r="B3192" s="26">
        <v>44025</v>
      </c>
      <c r="C3192" s="4">
        <v>0</v>
      </c>
      <c r="D3192" s="29">
        <v>161</v>
      </c>
      <c r="F3192" s="79">
        <f>E3192+F3168</f>
        <v>1</v>
      </c>
    </row>
    <row r="3193" spans="1:6" x14ac:dyDescent="0.25">
      <c r="A3193" s="5" t="s">
        <v>47</v>
      </c>
      <c r="B3193" s="26">
        <v>44025</v>
      </c>
      <c r="C3193" s="4">
        <v>2</v>
      </c>
      <c r="D3193" s="29">
        <v>94</v>
      </c>
      <c r="F3193" s="79">
        <f>E3193+F3169</f>
        <v>4</v>
      </c>
    </row>
    <row r="3194" spans="1:6" x14ac:dyDescent="0.25">
      <c r="A3194" s="61" t="s">
        <v>22</v>
      </c>
      <c r="B3194" s="26">
        <v>44026</v>
      </c>
      <c r="C3194" s="4">
        <v>2262</v>
      </c>
      <c r="D3194" s="29">
        <v>57921</v>
      </c>
      <c r="E3194" s="4">
        <v>35</v>
      </c>
      <c r="F3194" s="79">
        <f>E3194+F3170</f>
        <v>966</v>
      </c>
    </row>
    <row r="3195" spans="1:6" x14ac:dyDescent="0.25">
      <c r="A3195" s="5" t="s">
        <v>35</v>
      </c>
      <c r="B3195" s="26">
        <v>44026</v>
      </c>
      <c r="C3195" s="4">
        <v>0</v>
      </c>
      <c r="D3195" s="29">
        <v>39</v>
      </c>
      <c r="F3195" s="79">
        <f t="shared" ref="F3195:F3201" si="207">E3195+F3171</f>
        <v>0</v>
      </c>
    </row>
    <row r="3196" spans="1:6" x14ac:dyDescent="0.25">
      <c r="A3196" s="5" t="s">
        <v>21</v>
      </c>
      <c r="B3196" s="26">
        <v>44026</v>
      </c>
      <c r="C3196" s="4">
        <v>72</v>
      </c>
      <c r="D3196" s="29">
        <v>2674</v>
      </c>
      <c r="E3196" s="4">
        <v>1</v>
      </c>
      <c r="F3196" s="79">
        <f t="shared" si="207"/>
        <v>115</v>
      </c>
    </row>
    <row r="3197" spans="1:6" x14ac:dyDescent="0.25">
      <c r="A3197" s="5" t="s">
        <v>36</v>
      </c>
      <c r="B3197" s="26">
        <v>44026</v>
      </c>
      <c r="C3197" s="4">
        <v>2</v>
      </c>
      <c r="D3197" s="29">
        <v>213</v>
      </c>
      <c r="F3197" s="79">
        <f t="shared" si="207"/>
        <v>3</v>
      </c>
    </row>
    <row r="3198" spans="1:6" x14ac:dyDescent="0.25">
      <c r="A3198" s="5" t="s">
        <v>20</v>
      </c>
      <c r="B3198" s="26">
        <v>44026</v>
      </c>
      <c r="C3198" s="4">
        <v>1039</v>
      </c>
      <c r="D3198" s="29">
        <v>40224</v>
      </c>
      <c r="E3198" s="4">
        <v>28</v>
      </c>
      <c r="F3198" s="79">
        <f t="shared" si="207"/>
        <v>738</v>
      </c>
    </row>
    <row r="3199" spans="1:6" x14ac:dyDescent="0.25">
      <c r="A3199" s="5" t="s">
        <v>27</v>
      </c>
      <c r="B3199" s="26">
        <v>44026</v>
      </c>
      <c r="C3199" s="4">
        <v>43</v>
      </c>
      <c r="D3199" s="29">
        <v>1006</v>
      </c>
      <c r="F3199" s="79">
        <f t="shared" si="207"/>
        <v>34</v>
      </c>
    </row>
    <row r="3200" spans="1:6" x14ac:dyDescent="0.25">
      <c r="A3200" s="5" t="s">
        <v>37</v>
      </c>
      <c r="B3200" s="26">
        <v>44026</v>
      </c>
      <c r="C3200" s="4">
        <v>1</v>
      </c>
      <c r="D3200" s="29">
        <v>128</v>
      </c>
      <c r="F3200" s="79">
        <f t="shared" si="207"/>
        <v>0</v>
      </c>
    </row>
    <row r="3201" spans="1:6" x14ac:dyDescent="0.25">
      <c r="A3201" s="5" t="s">
        <v>38</v>
      </c>
      <c r="B3201" s="26">
        <v>44026</v>
      </c>
      <c r="C3201" s="4">
        <v>22</v>
      </c>
      <c r="D3201" s="29">
        <v>556</v>
      </c>
      <c r="F3201" s="79">
        <f t="shared" si="207"/>
        <v>0</v>
      </c>
    </row>
    <row r="3202" spans="1:6" x14ac:dyDescent="0.25">
      <c r="A3202" s="5" t="s">
        <v>48</v>
      </c>
      <c r="B3202" s="26">
        <v>44026</v>
      </c>
      <c r="C3202" s="4">
        <v>0</v>
      </c>
      <c r="D3202" s="29">
        <v>78</v>
      </c>
      <c r="F3202" s="79">
        <f t="shared" ref="F3202:F3213" si="208">E3202+F3177</f>
        <v>0</v>
      </c>
    </row>
    <row r="3203" spans="1:6" x14ac:dyDescent="0.25">
      <c r="A3203" s="5" t="s">
        <v>39</v>
      </c>
      <c r="B3203" s="26">
        <v>44026</v>
      </c>
      <c r="C3203" s="4">
        <v>16</v>
      </c>
      <c r="D3203" s="29">
        <v>482</v>
      </c>
      <c r="F3203" s="79">
        <f t="shared" si="208"/>
        <v>0</v>
      </c>
    </row>
    <row r="3204" spans="1:6" x14ac:dyDescent="0.25">
      <c r="A3204" s="5" t="s">
        <v>40</v>
      </c>
      <c r="B3204" s="26">
        <v>44026</v>
      </c>
      <c r="C3204" s="4">
        <v>0</v>
      </c>
      <c r="D3204" s="29">
        <v>7</v>
      </c>
      <c r="F3204" s="79">
        <f t="shared" si="208"/>
        <v>0</v>
      </c>
    </row>
    <row r="3205" spans="1:6" x14ac:dyDescent="0.25">
      <c r="A3205" s="5" t="s">
        <v>28</v>
      </c>
      <c r="B3205" s="26">
        <v>44026</v>
      </c>
      <c r="C3205" s="4">
        <v>8</v>
      </c>
      <c r="D3205" s="29">
        <v>154</v>
      </c>
      <c r="F3205" s="79">
        <f t="shared" si="208"/>
        <v>0</v>
      </c>
    </row>
    <row r="3206" spans="1:6" x14ac:dyDescent="0.25">
      <c r="A3206" s="5" t="s">
        <v>24</v>
      </c>
      <c r="B3206" s="26">
        <v>44026</v>
      </c>
      <c r="C3206" s="4">
        <v>27</v>
      </c>
      <c r="D3206" s="29">
        <v>331</v>
      </c>
      <c r="F3206" s="79">
        <f t="shared" si="208"/>
        <v>0</v>
      </c>
    </row>
    <row r="3207" spans="1:6" x14ac:dyDescent="0.25">
      <c r="A3207" s="5" t="s">
        <v>30</v>
      </c>
      <c r="B3207" s="26">
        <v>44026</v>
      </c>
      <c r="C3207" s="4">
        <v>0</v>
      </c>
      <c r="D3207" s="29">
        <v>49</v>
      </c>
      <c r="F3207" s="79">
        <f t="shared" si="208"/>
        <v>0</v>
      </c>
    </row>
    <row r="3208" spans="1:6" x14ac:dyDescent="0.25">
      <c r="A3208" s="5" t="s">
        <v>26</v>
      </c>
      <c r="B3208" s="26">
        <v>44026</v>
      </c>
      <c r="C3208" s="4">
        <v>21</v>
      </c>
      <c r="D3208" s="29">
        <v>752</v>
      </c>
      <c r="F3208" s="79">
        <f t="shared" si="208"/>
        <v>0</v>
      </c>
    </row>
    <row r="3209" spans="1:6" x14ac:dyDescent="0.25">
      <c r="A3209" s="5" t="s">
        <v>25</v>
      </c>
      <c r="B3209" s="26">
        <v>44026</v>
      </c>
      <c r="C3209" s="4">
        <v>43</v>
      </c>
      <c r="D3209" s="29">
        <v>1166</v>
      </c>
      <c r="E3209" s="4">
        <v>1</v>
      </c>
      <c r="F3209" s="79">
        <f t="shared" si="208"/>
        <v>3</v>
      </c>
    </row>
    <row r="3210" spans="1:6" x14ac:dyDescent="0.25">
      <c r="A3210" s="5" t="s">
        <v>41</v>
      </c>
      <c r="B3210" s="26">
        <v>44026</v>
      </c>
      <c r="C3210" s="4">
        <v>9</v>
      </c>
      <c r="D3210" s="29">
        <v>126</v>
      </c>
      <c r="F3210" s="79">
        <f t="shared" si="208"/>
        <v>0</v>
      </c>
    </row>
    <row r="3211" spans="1:6" x14ac:dyDescent="0.25">
      <c r="A3211" s="5" t="s">
        <v>42</v>
      </c>
      <c r="B3211" s="26">
        <v>44026</v>
      </c>
      <c r="C3211" s="4">
        <v>0</v>
      </c>
      <c r="D3211" s="29">
        <v>9</v>
      </c>
      <c r="F3211" s="79">
        <f>E3211+F3187</f>
        <v>0</v>
      </c>
    </row>
    <row r="3212" spans="1:6" x14ac:dyDescent="0.25">
      <c r="A3212" s="5" t="s">
        <v>43</v>
      </c>
      <c r="B3212" s="26">
        <v>44026</v>
      </c>
      <c r="C3212" s="4">
        <v>1</v>
      </c>
      <c r="D3212" s="29">
        <v>13</v>
      </c>
      <c r="F3212" s="79">
        <f t="shared" si="208"/>
        <v>0</v>
      </c>
    </row>
    <row r="3213" spans="1:6" x14ac:dyDescent="0.25">
      <c r="A3213" s="5" t="s">
        <v>44</v>
      </c>
      <c r="B3213" s="26">
        <v>44026</v>
      </c>
      <c r="C3213" s="4">
        <v>0</v>
      </c>
      <c r="D3213" s="29">
        <v>61</v>
      </c>
      <c r="F3213" s="79">
        <f t="shared" si="208"/>
        <v>0</v>
      </c>
    </row>
    <row r="3214" spans="1:6" x14ac:dyDescent="0.25">
      <c r="A3214" s="5" t="s">
        <v>29</v>
      </c>
      <c r="B3214" s="26">
        <v>44026</v>
      </c>
      <c r="C3214" s="4">
        <v>29</v>
      </c>
      <c r="D3214" s="29">
        <v>568</v>
      </c>
      <c r="F3214" s="79">
        <f>E3214+F3190</f>
        <v>6</v>
      </c>
    </row>
    <row r="3215" spans="1:6" x14ac:dyDescent="0.25">
      <c r="A3215" s="5" t="s">
        <v>45</v>
      </c>
      <c r="B3215" s="26">
        <v>44026</v>
      </c>
      <c r="C3215" s="4">
        <v>1</v>
      </c>
      <c r="D3215" s="29">
        <v>37</v>
      </c>
      <c r="F3215" s="79">
        <f>E3215+F3191</f>
        <v>0</v>
      </c>
    </row>
    <row r="3216" spans="1:6" x14ac:dyDescent="0.25">
      <c r="A3216" s="5" t="s">
        <v>46</v>
      </c>
      <c r="B3216" s="26">
        <v>44026</v>
      </c>
      <c r="C3216" s="4">
        <v>47</v>
      </c>
      <c r="D3216" s="29">
        <v>208</v>
      </c>
      <c r="F3216" s="79">
        <f>E3216+F3192</f>
        <v>1</v>
      </c>
    </row>
    <row r="3217" spans="1:6" x14ac:dyDescent="0.25">
      <c r="A3217" s="5" t="s">
        <v>47</v>
      </c>
      <c r="B3217" s="26">
        <v>44026</v>
      </c>
      <c r="C3217" s="4">
        <v>0</v>
      </c>
      <c r="D3217" s="29">
        <v>94</v>
      </c>
      <c r="F3217" s="79">
        <f>E3217+F3193</f>
        <v>4</v>
      </c>
    </row>
    <row r="3218" spans="1:6" x14ac:dyDescent="0.25">
      <c r="A3218" s="61" t="s">
        <v>22</v>
      </c>
      <c r="B3218" s="26">
        <v>44027</v>
      </c>
      <c r="C3218" s="4">
        <v>2735</v>
      </c>
      <c r="D3218" s="29">
        <v>60656</v>
      </c>
      <c r="E3218" s="4">
        <v>42</v>
      </c>
      <c r="F3218" s="79">
        <f>E3218+F3194</f>
        <v>1008</v>
      </c>
    </row>
    <row r="3219" spans="1:6" x14ac:dyDescent="0.25">
      <c r="A3219" s="5" t="s">
        <v>35</v>
      </c>
      <c r="B3219" s="26">
        <v>44027</v>
      </c>
      <c r="C3219" s="4">
        <v>2</v>
      </c>
      <c r="D3219" s="29">
        <v>41</v>
      </c>
      <c r="F3219" s="79">
        <f t="shared" ref="F3219:F3225" si="209">E3219+F3195</f>
        <v>0</v>
      </c>
    </row>
    <row r="3220" spans="1:6" x14ac:dyDescent="0.25">
      <c r="A3220" s="5" t="s">
        <v>21</v>
      </c>
      <c r="B3220" s="26">
        <v>44027</v>
      </c>
      <c r="C3220" s="4">
        <v>77</v>
      </c>
      <c r="D3220" s="29">
        <v>2751</v>
      </c>
      <c r="F3220" s="79">
        <f t="shared" si="209"/>
        <v>115</v>
      </c>
    </row>
    <row r="3221" spans="1:6" x14ac:dyDescent="0.25">
      <c r="A3221" s="5" t="s">
        <v>36</v>
      </c>
      <c r="B3221" s="26">
        <v>44027</v>
      </c>
      <c r="C3221" s="4">
        <v>5</v>
      </c>
      <c r="D3221" s="29">
        <v>218</v>
      </c>
      <c r="F3221" s="79">
        <f t="shared" si="209"/>
        <v>3</v>
      </c>
    </row>
    <row r="3222" spans="1:6" x14ac:dyDescent="0.25">
      <c r="A3222" s="5" t="s">
        <v>20</v>
      </c>
      <c r="B3222" s="26">
        <v>44027</v>
      </c>
      <c r="C3222" s="4">
        <v>1220</v>
      </c>
      <c r="D3222" s="29">
        <v>41444</v>
      </c>
      <c r="E3222" s="4">
        <v>28</v>
      </c>
      <c r="F3222" s="79">
        <f t="shared" si="209"/>
        <v>766</v>
      </c>
    </row>
    <row r="3223" spans="1:6" x14ac:dyDescent="0.25">
      <c r="A3223" s="5" t="s">
        <v>27</v>
      </c>
      <c r="B3223" s="26">
        <v>44027</v>
      </c>
      <c r="C3223" s="4">
        <v>17</v>
      </c>
      <c r="D3223" s="29">
        <v>1023</v>
      </c>
      <c r="F3223" s="79">
        <f t="shared" si="209"/>
        <v>34</v>
      </c>
    </row>
    <row r="3224" spans="1:6" x14ac:dyDescent="0.25">
      <c r="A3224" s="5" t="s">
        <v>37</v>
      </c>
      <c r="B3224" s="26">
        <v>44027</v>
      </c>
      <c r="C3224" s="4">
        <v>0</v>
      </c>
      <c r="D3224" s="29">
        <v>128</v>
      </c>
      <c r="F3224" s="79">
        <f t="shared" si="209"/>
        <v>0</v>
      </c>
    </row>
    <row r="3225" spans="1:6" x14ac:dyDescent="0.25">
      <c r="A3225" s="5" t="s">
        <v>38</v>
      </c>
      <c r="B3225" s="26">
        <v>44027</v>
      </c>
      <c r="C3225" s="4">
        <v>9</v>
      </c>
      <c r="D3225" s="29">
        <v>565</v>
      </c>
      <c r="E3225" s="4">
        <v>4</v>
      </c>
      <c r="F3225" s="79">
        <f t="shared" si="209"/>
        <v>4</v>
      </c>
    </row>
    <row r="3226" spans="1:6" x14ac:dyDescent="0.25">
      <c r="A3226" s="5" t="s">
        <v>48</v>
      </c>
      <c r="B3226" s="26">
        <v>44027</v>
      </c>
      <c r="C3226" s="4">
        <v>0</v>
      </c>
      <c r="D3226" s="29">
        <v>78</v>
      </c>
      <c r="F3226" s="79">
        <f t="shared" ref="F3226:F3237" si="210">E3226+F3201</f>
        <v>0</v>
      </c>
    </row>
    <row r="3227" spans="1:6" x14ac:dyDescent="0.25">
      <c r="A3227" s="5" t="s">
        <v>39</v>
      </c>
      <c r="B3227" s="26">
        <v>44027</v>
      </c>
      <c r="C3227" s="4">
        <v>50</v>
      </c>
      <c r="D3227" s="29">
        <v>532</v>
      </c>
      <c r="F3227" s="79">
        <f t="shared" si="210"/>
        <v>0</v>
      </c>
    </row>
    <row r="3228" spans="1:6" x14ac:dyDescent="0.25">
      <c r="A3228" s="5" t="s">
        <v>40</v>
      </c>
      <c r="B3228" s="26">
        <v>44027</v>
      </c>
      <c r="C3228" s="4">
        <v>1</v>
      </c>
      <c r="D3228" s="29">
        <v>8</v>
      </c>
      <c r="F3228" s="79">
        <f t="shared" si="210"/>
        <v>0</v>
      </c>
    </row>
    <row r="3229" spans="1:6" x14ac:dyDescent="0.25">
      <c r="A3229" s="5" t="s">
        <v>28</v>
      </c>
      <c r="B3229" s="26">
        <v>44027</v>
      </c>
      <c r="C3229" s="4">
        <v>3</v>
      </c>
      <c r="D3229" s="29">
        <v>157</v>
      </c>
      <c r="F3229" s="79">
        <f t="shared" si="210"/>
        <v>0</v>
      </c>
    </row>
    <row r="3230" spans="1:6" x14ac:dyDescent="0.25">
      <c r="A3230" s="5" t="s">
        <v>24</v>
      </c>
      <c r="B3230" s="26">
        <v>44027</v>
      </c>
      <c r="C3230" s="4">
        <v>29</v>
      </c>
      <c r="D3230" s="29">
        <v>360</v>
      </c>
      <c r="F3230" s="79">
        <f t="shared" si="210"/>
        <v>0</v>
      </c>
    </row>
    <row r="3231" spans="1:6" x14ac:dyDescent="0.25">
      <c r="A3231" s="5" t="s">
        <v>30</v>
      </c>
      <c r="B3231" s="26">
        <v>44027</v>
      </c>
      <c r="C3231" s="4">
        <v>0</v>
      </c>
      <c r="D3231" s="29">
        <v>49</v>
      </c>
      <c r="F3231" s="79">
        <f t="shared" si="210"/>
        <v>0</v>
      </c>
    </row>
    <row r="3232" spans="1:6" x14ac:dyDescent="0.25">
      <c r="A3232" s="5" t="s">
        <v>26</v>
      </c>
      <c r="B3232" s="26">
        <v>44027</v>
      </c>
      <c r="C3232" s="4">
        <v>35</v>
      </c>
      <c r="D3232" s="29">
        <v>787</v>
      </c>
      <c r="E3232" s="4">
        <v>1</v>
      </c>
      <c r="F3232" s="79">
        <f t="shared" si="210"/>
        <v>1</v>
      </c>
    </row>
    <row r="3233" spans="1:6" x14ac:dyDescent="0.25">
      <c r="A3233" s="5" t="s">
        <v>25</v>
      </c>
      <c r="B3233" s="26">
        <v>44027</v>
      </c>
      <c r="C3233" s="4">
        <v>28</v>
      </c>
      <c r="D3233" s="29">
        <v>1194</v>
      </c>
      <c r="E3233" s="4">
        <v>5</v>
      </c>
      <c r="F3233" s="79">
        <f t="shared" si="210"/>
        <v>5</v>
      </c>
    </row>
    <row r="3234" spans="1:6" x14ac:dyDescent="0.25">
      <c r="A3234" s="5" t="s">
        <v>41</v>
      </c>
      <c r="B3234" s="26">
        <v>44027</v>
      </c>
      <c r="C3234" s="4">
        <v>2</v>
      </c>
      <c r="D3234" s="29">
        <v>128</v>
      </c>
      <c r="F3234" s="79">
        <f t="shared" si="210"/>
        <v>3</v>
      </c>
    </row>
    <row r="3235" spans="1:6" x14ac:dyDescent="0.25">
      <c r="A3235" s="5" t="s">
        <v>42</v>
      </c>
      <c r="B3235" s="26">
        <v>44027</v>
      </c>
      <c r="C3235" s="4">
        <v>5</v>
      </c>
      <c r="D3235" s="29">
        <v>14</v>
      </c>
      <c r="F3235" s="79">
        <f>E3235+F3211</f>
        <v>0</v>
      </c>
    </row>
    <row r="3236" spans="1:6" x14ac:dyDescent="0.25">
      <c r="A3236" s="5" t="s">
        <v>43</v>
      </c>
      <c r="B3236" s="26">
        <v>44027</v>
      </c>
      <c r="C3236" s="4">
        <v>0</v>
      </c>
      <c r="D3236" s="29">
        <v>13</v>
      </c>
      <c r="F3236" s="79">
        <f t="shared" si="210"/>
        <v>0</v>
      </c>
    </row>
    <row r="3237" spans="1:6" x14ac:dyDescent="0.25">
      <c r="A3237" s="5" t="s">
        <v>44</v>
      </c>
      <c r="B3237" s="26">
        <v>44027</v>
      </c>
      <c r="C3237" s="4">
        <v>9</v>
      </c>
      <c r="D3237" s="29">
        <v>70</v>
      </c>
      <c r="F3237" s="79">
        <f t="shared" si="210"/>
        <v>0</v>
      </c>
    </row>
    <row r="3238" spans="1:6" x14ac:dyDescent="0.25">
      <c r="A3238" s="5" t="s">
        <v>29</v>
      </c>
      <c r="B3238" s="26">
        <v>44027</v>
      </c>
      <c r="C3238" s="4">
        <v>23</v>
      </c>
      <c r="D3238" s="29">
        <v>591</v>
      </c>
      <c r="E3238" s="4">
        <v>2</v>
      </c>
      <c r="F3238" s="79">
        <f>E3238+F3214</f>
        <v>8</v>
      </c>
    </row>
    <row r="3239" spans="1:6" x14ac:dyDescent="0.25">
      <c r="A3239" s="5" t="s">
        <v>45</v>
      </c>
      <c r="B3239" s="26">
        <v>44027</v>
      </c>
      <c r="C3239" s="4">
        <v>0</v>
      </c>
      <c r="D3239" s="29">
        <v>37</v>
      </c>
      <c r="F3239" s="79">
        <f>E3239+F3215</f>
        <v>0</v>
      </c>
    </row>
    <row r="3240" spans="1:6" x14ac:dyDescent="0.25">
      <c r="A3240" s="5" t="s">
        <v>46</v>
      </c>
      <c r="B3240" s="26">
        <v>44027</v>
      </c>
      <c r="C3240" s="4">
        <v>0</v>
      </c>
      <c r="D3240" s="29">
        <v>208</v>
      </c>
      <c r="F3240" s="79">
        <f>E3240+F3216</f>
        <v>1</v>
      </c>
    </row>
    <row r="3241" spans="1:6" x14ac:dyDescent="0.25">
      <c r="A3241" s="5" t="s">
        <v>47</v>
      </c>
      <c r="B3241" s="26">
        <v>44027</v>
      </c>
      <c r="C3241" s="4">
        <v>1</v>
      </c>
      <c r="D3241" s="29">
        <v>95</v>
      </c>
      <c r="F3241" s="79">
        <f>E3241+F3217</f>
        <v>4</v>
      </c>
    </row>
    <row r="3242" spans="1:6" x14ac:dyDescent="0.25">
      <c r="A3242" s="61" t="s">
        <v>22</v>
      </c>
      <c r="B3242" s="26">
        <v>44028</v>
      </c>
      <c r="C3242" s="4">
        <v>2546</v>
      </c>
      <c r="D3242" s="29">
        <v>63202</v>
      </c>
      <c r="E3242" s="4">
        <v>42</v>
      </c>
      <c r="F3242" s="79">
        <f>E3242+F3218</f>
        <v>1050</v>
      </c>
    </row>
    <row r="3243" spans="1:6" x14ac:dyDescent="0.25">
      <c r="A3243" s="5" t="s">
        <v>35</v>
      </c>
      <c r="B3243" s="26">
        <v>44028</v>
      </c>
      <c r="C3243" s="4">
        <v>0</v>
      </c>
      <c r="D3243" s="29">
        <v>41</v>
      </c>
      <c r="F3243" s="79">
        <f t="shared" ref="F3243:F3249" si="211">E3243+F3219</f>
        <v>0</v>
      </c>
    </row>
    <row r="3244" spans="1:6" x14ac:dyDescent="0.25">
      <c r="A3244" s="5" t="s">
        <v>21</v>
      </c>
      <c r="B3244" s="26">
        <v>44028</v>
      </c>
      <c r="C3244" s="4">
        <v>42</v>
      </c>
      <c r="D3244" s="29">
        <v>2793</v>
      </c>
      <c r="E3244" s="4">
        <v>2</v>
      </c>
      <c r="F3244" s="79">
        <f t="shared" si="211"/>
        <v>117</v>
      </c>
    </row>
    <row r="3245" spans="1:6" x14ac:dyDescent="0.25">
      <c r="A3245" s="5" t="s">
        <v>36</v>
      </c>
      <c r="B3245" s="26">
        <v>44028</v>
      </c>
      <c r="C3245" s="4">
        <v>0</v>
      </c>
      <c r="D3245" s="29">
        <v>218</v>
      </c>
      <c r="F3245" s="79">
        <f t="shared" si="211"/>
        <v>3</v>
      </c>
    </row>
    <row r="3246" spans="1:6" x14ac:dyDescent="0.25">
      <c r="A3246" s="5" t="s">
        <v>20</v>
      </c>
      <c r="B3246" s="26">
        <v>44028</v>
      </c>
      <c r="C3246" s="4">
        <v>854</v>
      </c>
      <c r="D3246" s="29">
        <v>42298</v>
      </c>
      <c r="E3246" s="4">
        <v>15</v>
      </c>
      <c r="F3246" s="79">
        <f t="shared" si="211"/>
        <v>781</v>
      </c>
    </row>
    <row r="3247" spans="1:6" x14ac:dyDescent="0.25">
      <c r="A3247" s="5" t="s">
        <v>27</v>
      </c>
      <c r="B3247" s="26">
        <v>44028</v>
      </c>
      <c r="C3247" s="4">
        <v>40</v>
      </c>
      <c r="D3247" s="29">
        <v>1063</v>
      </c>
      <c r="F3247" s="79">
        <f t="shared" si="211"/>
        <v>34</v>
      </c>
    </row>
    <row r="3248" spans="1:6" x14ac:dyDescent="0.25">
      <c r="A3248" s="5" t="s">
        <v>37</v>
      </c>
      <c r="B3248" s="26">
        <v>44028</v>
      </c>
      <c r="C3248" s="4">
        <v>1</v>
      </c>
      <c r="D3248" s="29">
        <v>129</v>
      </c>
      <c r="F3248" s="79">
        <f t="shared" si="211"/>
        <v>0</v>
      </c>
    </row>
    <row r="3249" spans="1:6" x14ac:dyDescent="0.25">
      <c r="A3249" s="5" t="s">
        <v>38</v>
      </c>
      <c r="B3249" s="26">
        <v>44028</v>
      </c>
      <c r="C3249" s="4">
        <v>10</v>
      </c>
      <c r="D3249" s="29">
        <v>575</v>
      </c>
      <c r="F3249" s="79">
        <f t="shared" si="211"/>
        <v>4</v>
      </c>
    </row>
    <row r="3250" spans="1:6" x14ac:dyDescent="0.25">
      <c r="A3250" s="5" t="s">
        <v>48</v>
      </c>
      <c r="B3250" s="26">
        <v>44028</v>
      </c>
      <c r="C3250" s="4">
        <v>0</v>
      </c>
      <c r="D3250" s="29">
        <v>78</v>
      </c>
      <c r="F3250" s="79">
        <f>E3250+F3226</f>
        <v>0</v>
      </c>
    </row>
    <row r="3251" spans="1:6" x14ac:dyDescent="0.25">
      <c r="A3251" s="5" t="s">
        <v>39</v>
      </c>
      <c r="B3251" s="26">
        <v>44028</v>
      </c>
      <c r="C3251" s="4">
        <v>22</v>
      </c>
      <c r="D3251" s="29">
        <v>554</v>
      </c>
      <c r="F3251" s="79">
        <f t="shared" ref="F3251:F3261" si="212">E3251+F3226</f>
        <v>0</v>
      </c>
    </row>
    <row r="3252" spans="1:6" x14ac:dyDescent="0.25">
      <c r="A3252" s="5" t="s">
        <v>40</v>
      </c>
      <c r="B3252" s="26">
        <v>44028</v>
      </c>
      <c r="C3252" s="4">
        <v>0</v>
      </c>
      <c r="D3252" s="29">
        <v>8</v>
      </c>
      <c r="F3252" s="79">
        <f t="shared" si="212"/>
        <v>0</v>
      </c>
    </row>
    <row r="3253" spans="1:6" x14ac:dyDescent="0.25">
      <c r="A3253" s="5" t="s">
        <v>28</v>
      </c>
      <c r="B3253" s="26">
        <v>44028</v>
      </c>
      <c r="C3253" s="4">
        <v>4</v>
      </c>
      <c r="D3253" s="29">
        <v>161</v>
      </c>
      <c r="E3253" s="4">
        <v>2</v>
      </c>
      <c r="F3253" s="79">
        <f t="shared" si="212"/>
        <v>2</v>
      </c>
    </row>
    <row r="3254" spans="1:6" x14ac:dyDescent="0.25">
      <c r="A3254" s="5" t="s">
        <v>24</v>
      </c>
      <c r="B3254" s="26">
        <v>44028</v>
      </c>
      <c r="C3254" s="4">
        <v>22</v>
      </c>
      <c r="D3254" s="29">
        <v>382</v>
      </c>
      <c r="E3254" s="4">
        <v>1</v>
      </c>
      <c r="F3254" s="79">
        <f t="shared" si="212"/>
        <v>1</v>
      </c>
    </row>
    <row r="3255" spans="1:6" x14ac:dyDescent="0.25">
      <c r="A3255" s="5" t="s">
        <v>30</v>
      </c>
      <c r="B3255" s="26">
        <v>44028</v>
      </c>
      <c r="C3255" s="4">
        <v>0</v>
      </c>
      <c r="D3255" s="29">
        <v>49</v>
      </c>
      <c r="F3255" s="79">
        <f t="shared" si="212"/>
        <v>0</v>
      </c>
    </row>
    <row r="3256" spans="1:6" x14ac:dyDescent="0.25">
      <c r="A3256" s="5" t="s">
        <v>26</v>
      </c>
      <c r="B3256" s="26">
        <v>44028</v>
      </c>
      <c r="C3256" s="4">
        <v>15</v>
      </c>
      <c r="D3256" s="29">
        <v>802</v>
      </c>
      <c r="F3256" s="79">
        <f t="shared" si="212"/>
        <v>0</v>
      </c>
    </row>
    <row r="3257" spans="1:6" x14ac:dyDescent="0.25">
      <c r="A3257" s="5" t="s">
        <v>25</v>
      </c>
      <c r="B3257" s="26">
        <v>44028</v>
      </c>
      <c r="C3257" s="4">
        <v>21</v>
      </c>
      <c r="D3257" s="29">
        <v>1215</v>
      </c>
      <c r="F3257" s="79">
        <f t="shared" si="212"/>
        <v>1</v>
      </c>
    </row>
    <row r="3258" spans="1:6" x14ac:dyDescent="0.25">
      <c r="A3258" s="5" t="s">
        <v>41</v>
      </c>
      <c r="B3258" s="26">
        <v>44028</v>
      </c>
      <c r="C3258" s="4">
        <v>17</v>
      </c>
      <c r="D3258" s="29">
        <v>145</v>
      </c>
      <c r="F3258" s="79">
        <f t="shared" si="212"/>
        <v>5</v>
      </c>
    </row>
    <row r="3259" spans="1:6" x14ac:dyDescent="0.25">
      <c r="A3259" s="5" t="s">
        <v>42</v>
      </c>
      <c r="B3259" s="26">
        <v>44028</v>
      </c>
      <c r="C3259" s="4">
        <v>0</v>
      </c>
      <c r="D3259" s="29">
        <v>14</v>
      </c>
      <c r="F3259" s="79">
        <f>E3259+F3235</f>
        <v>0</v>
      </c>
    </row>
    <row r="3260" spans="1:6" x14ac:dyDescent="0.25">
      <c r="A3260" s="5" t="s">
        <v>43</v>
      </c>
      <c r="B3260" s="26">
        <v>44028</v>
      </c>
      <c r="C3260" s="4">
        <v>0</v>
      </c>
      <c r="D3260" s="29">
        <v>13</v>
      </c>
      <c r="F3260" s="79">
        <f t="shared" si="212"/>
        <v>0</v>
      </c>
    </row>
    <row r="3261" spans="1:6" x14ac:dyDescent="0.25">
      <c r="A3261" s="5" t="s">
        <v>44</v>
      </c>
      <c r="B3261" s="26">
        <v>44028</v>
      </c>
      <c r="C3261" s="4">
        <v>13</v>
      </c>
      <c r="D3261" s="29">
        <v>83</v>
      </c>
      <c r="F3261" s="79">
        <f t="shared" si="212"/>
        <v>0</v>
      </c>
    </row>
    <row r="3262" spans="1:6" x14ac:dyDescent="0.25">
      <c r="A3262" s="5" t="s">
        <v>29</v>
      </c>
      <c r="B3262" s="26">
        <v>44028</v>
      </c>
      <c r="C3262" s="4">
        <v>15</v>
      </c>
      <c r="D3262" s="29">
        <v>606</v>
      </c>
      <c r="F3262" s="79">
        <f>E3262+F3238</f>
        <v>8</v>
      </c>
    </row>
    <row r="3263" spans="1:6" x14ac:dyDescent="0.25">
      <c r="A3263" s="5" t="s">
        <v>45</v>
      </c>
      <c r="B3263" s="26">
        <v>44028</v>
      </c>
      <c r="C3263" s="4">
        <v>0</v>
      </c>
      <c r="D3263" s="29">
        <v>37</v>
      </c>
      <c r="F3263" s="79">
        <f>E3263+F3239</f>
        <v>0</v>
      </c>
    </row>
    <row r="3264" spans="1:6" x14ac:dyDescent="0.25">
      <c r="A3264" s="5" t="s">
        <v>46</v>
      </c>
      <c r="B3264" s="26">
        <v>44028</v>
      </c>
      <c r="C3264" s="4">
        <v>1</v>
      </c>
      <c r="D3264" s="29">
        <v>209</v>
      </c>
      <c r="F3264" s="79">
        <f>E3264+F3240</f>
        <v>1</v>
      </c>
    </row>
    <row r="3265" spans="1:6" x14ac:dyDescent="0.25">
      <c r="A3265" s="5" t="s">
        <v>47</v>
      </c>
      <c r="B3265" s="26">
        <v>44028</v>
      </c>
      <c r="C3265" s="4">
        <v>1</v>
      </c>
      <c r="D3265" s="29">
        <v>96</v>
      </c>
      <c r="F3265" s="79">
        <f>E3265+F3241</f>
        <v>4</v>
      </c>
    </row>
    <row r="3266" spans="1:6" x14ac:dyDescent="0.25">
      <c r="A3266" s="61" t="s">
        <v>22</v>
      </c>
      <c r="B3266" s="26">
        <v>44029</v>
      </c>
      <c r="C3266" s="4">
        <v>3002</v>
      </c>
      <c r="D3266" s="29">
        <v>66204</v>
      </c>
      <c r="E3266" s="4">
        <v>28</v>
      </c>
      <c r="F3266" s="79">
        <f>E3266+F3242</f>
        <v>1078</v>
      </c>
    </row>
    <row r="3267" spans="1:6" x14ac:dyDescent="0.25">
      <c r="A3267" s="5" t="s">
        <v>35</v>
      </c>
      <c r="B3267" s="26">
        <v>44029</v>
      </c>
      <c r="C3267" s="4">
        <v>14</v>
      </c>
      <c r="D3267" s="29">
        <v>55</v>
      </c>
      <c r="F3267" s="79">
        <f t="shared" ref="F3267:F3273" si="213">E3267+F3243</f>
        <v>0</v>
      </c>
    </row>
    <row r="3268" spans="1:6" x14ac:dyDescent="0.25">
      <c r="A3268" s="5" t="s">
        <v>21</v>
      </c>
      <c r="B3268" s="26">
        <v>44029</v>
      </c>
      <c r="C3268" s="4">
        <v>65</v>
      </c>
      <c r="D3268" s="29">
        <v>2858</v>
      </c>
      <c r="F3268" s="79">
        <f t="shared" si="213"/>
        <v>117</v>
      </c>
    </row>
    <row r="3269" spans="1:6" x14ac:dyDescent="0.25">
      <c r="A3269" s="5" t="s">
        <v>36</v>
      </c>
      <c r="B3269" s="26">
        <v>44029</v>
      </c>
      <c r="C3269" s="4">
        <v>9</v>
      </c>
      <c r="D3269" s="29">
        <v>227</v>
      </c>
      <c r="F3269" s="79">
        <f t="shared" si="213"/>
        <v>3</v>
      </c>
    </row>
    <row r="3270" spans="1:6" x14ac:dyDescent="0.25">
      <c r="A3270" s="5" t="s">
        <v>20</v>
      </c>
      <c r="B3270" s="26">
        <v>44029</v>
      </c>
      <c r="C3270" s="4">
        <v>1081</v>
      </c>
      <c r="D3270" s="29">
        <v>43379</v>
      </c>
      <c r="E3270" s="4">
        <v>28</v>
      </c>
      <c r="F3270" s="79">
        <f t="shared" si="213"/>
        <v>809</v>
      </c>
    </row>
    <row r="3271" spans="1:6" x14ac:dyDescent="0.25">
      <c r="A3271" s="5" t="s">
        <v>27</v>
      </c>
      <c r="B3271" s="26">
        <v>44029</v>
      </c>
      <c r="C3271" s="4">
        <v>49</v>
      </c>
      <c r="D3271" s="29">
        <v>1112</v>
      </c>
      <c r="E3271" s="4">
        <v>1</v>
      </c>
      <c r="F3271" s="79">
        <f t="shared" si="213"/>
        <v>35</v>
      </c>
    </row>
    <row r="3272" spans="1:6" x14ac:dyDescent="0.25">
      <c r="A3272" s="5" t="s">
        <v>37</v>
      </c>
      <c r="B3272" s="26">
        <v>44029</v>
      </c>
      <c r="C3272" s="4">
        <v>0</v>
      </c>
      <c r="D3272" s="29">
        <v>129</v>
      </c>
      <c r="F3272" s="79">
        <f t="shared" si="213"/>
        <v>0</v>
      </c>
    </row>
    <row r="3273" spans="1:6" x14ac:dyDescent="0.25">
      <c r="A3273" s="5" t="s">
        <v>38</v>
      </c>
      <c r="B3273" s="26">
        <v>44029</v>
      </c>
      <c r="C3273" s="4">
        <v>24</v>
      </c>
      <c r="D3273" s="29">
        <v>599</v>
      </c>
      <c r="E3273" s="4">
        <v>1</v>
      </c>
      <c r="F3273" s="79">
        <f t="shared" si="213"/>
        <v>5</v>
      </c>
    </row>
    <row r="3274" spans="1:6" x14ac:dyDescent="0.25">
      <c r="A3274" s="5" t="s">
        <v>48</v>
      </c>
      <c r="B3274" s="26">
        <v>44029</v>
      </c>
      <c r="C3274" s="4">
        <v>0</v>
      </c>
      <c r="D3274" s="29">
        <v>78</v>
      </c>
      <c r="F3274" s="79">
        <f>E3274+F3250</f>
        <v>0</v>
      </c>
    </row>
    <row r="3275" spans="1:6" x14ac:dyDescent="0.25">
      <c r="A3275" s="5" t="s">
        <v>39</v>
      </c>
      <c r="B3275" s="26">
        <v>44029</v>
      </c>
      <c r="C3275" s="4">
        <v>107</v>
      </c>
      <c r="D3275" s="29">
        <v>661</v>
      </c>
      <c r="F3275" s="79">
        <f t="shared" ref="F3275:F3285" si="214">E3275+F3250</f>
        <v>0</v>
      </c>
    </row>
    <row r="3276" spans="1:6" x14ac:dyDescent="0.25">
      <c r="A3276" s="5" t="s">
        <v>40</v>
      </c>
      <c r="B3276" s="26">
        <v>44029</v>
      </c>
      <c r="C3276" s="4">
        <v>0</v>
      </c>
      <c r="D3276" s="29">
        <v>8</v>
      </c>
      <c r="F3276" s="79">
        <f t="shared" si="214"/>
        <v>0</v>
      </c>
    </row>
    <row r="3277" spans="1:6" x14ac:dyDescent="0.25">
      <c r="A3277" s="5" t="s">
        <v>28</v>
      </c>
      <c r="B3277" s="26">
        <v>44029</v>
      </c>
      <c r="C3277" s="4">
        <v>2</v>
      </c>
      <c r="D3277" s="29">
        <v>163</v>
      </c>
      <c r="E3277" s="4">
        <v>2</v>
      </c>
      <c r="F3277" s="79">
        <f t="shared" si="214"/>
        <v>2</v>
      </c>
    </row>
    <row r="3278" spans="1:6" x14ac:dyDescent="0.25">
      <c r="A3278" s="5" t="s">
        <v>24</v>
      </c>
      <c r="B3278" s="26">
        <v>44029</v>
      </c>
      <c r="C3278" s="4">
        <v>21</v>
      </c>
      <c r="D3278" s="29">
        <v>403</v>
      </c>
      <c r="E3278" s="4">
        <v>3</v>
      </c>
      <c r="F3278" s="79">
        <f t="shared" si="214"/>
        <v>5</v>
      </c>
    </row>
    <row r="3279" spans="1:6" x14ac:dyDescent="0.25">
      <c r="A3279" s="5" t="s">
        <v>30</v>
      </c>
      <c r="B3279" s="26">
        <v>44029</v>
      </c>
      <c r="C3279" s="4">
        <v>0</v>
      </c>
      <c r="D3279" s="29">
        <v>49</v>
      </c>
      <c r="F3279" s="79">
        <f t="shared" si="214"/>
        <v>1</v>
      </c>
    </row>
    <row r="3280" spans="1:6" x14ac:dyDescent="0.25">
      <c r="A3280" s="5" t="s">
        <v>26</v>
      </c>
      <c r="B3280" s="26">
        <v>44029</v>
      </c>
      <c r="C3280" s="4">
        <v>29</v>
      </c>
      <c r="D3280" s="29">
        <v>831</v>
      </c>
      <c r="E3280" s="4">
        <v>2</v>
      </c>
      <c r="F3280" s="79">
        <f t="shared" si="214"/>
        <v>2</v>
      </c>
    </row>
    <row r="3281" spans="1:6" x14ac:dyDescent="0.25">
      <c r="A3281" s="5" t="s">
        <v>25</v>
      </c>
      <c r="B3281" s="26">
        <v>44029</v>
      </c>
      <c r="C3281" s="4">
        <v>57</v>
      </c>
      <c r="D3281" s="29">
        <v>1272</v>
      </c>
      <c r="E3281" s="4">
        <v>1</v>
      </c>
      <c r="F3281" s="79">
        <f t="shared" si="214"/>
        <v>1</v>
      </c>
    </row>
    <row r="3282" spans="1:6" x14ac:dyDescent="0.25">
      <c r="A3282" s="5" t="s">
        <v>41</v>
      </c>
      <c r="B3282" s="26">
        <v>44029</v>
      </c>
      <c r="C3282" s="4">
        <v>0</v>
      </c>
      <c r="D3282" s="29">
        <v>145</v>
      </c>
      <c r="F3282" s="79">
        <f t="shared" si="214"/>
        <v>1</v>
      </c>
    </row>
    <row r="3283" spans="1:6" x14ac:dyDescent="0.25">
      <c r="A3283" s="5" t="s">
        <v>42</v>
      </c>
      <c r="B3283" s="26">
        <v>44029</v>
      </c>
      <c r="C3283" s="4">
        <v>0</v>
      </c>
      <c r="D3283" s="29">
        <v>14</v>
      </c>
      <c r="F3283" s="79">
        <f>E3283+F3259</f>
        <v>0</v>
      </c>
    </row>
    <row r="3284" spans="1:6" x14ac:dyDescent="0.25">
      <c r="A3284" s="5" t="s">
        <v>43</v>
      </c>
      <c r="B3284" s="26">
        <v>44029</v>
      </c>
      <c r="C3284" s="4">
        <v>1</v>
      </c>
      <c r="D3284" s="29">
        <v>14</v>
      </c>
      <c r="F3284" s="79">
        <f t="shared" si="214"/>
        <v>0</v>
      </c>
    </row>
    <row r="3285" spans="1:6" x14ac:dyDescent="0.25">
      <c r="A3285" s="5" t="s">
        <v>44</v>
      </c>
      <c r="B3285" s="26">
        <v>44029</v>
      </c>
      <c r="C3285" s="4">
        <v>20</v>
      </c>
      <c r="D3285" s="29">
        <v>103</v>
      </c>
      <c r="F3285" s="79">
        <f t="shared" si="214"/>
        <v>0</v>
      </c>
    </row>
    <row r="3286" spans="1:6" x14ac:dyDescent="0.25">
      <c r="A3286" s="5" t="s">
        <v>29</v>
      </c>
      <c r="B3286" s="26">
        <v>44029</v>
      </c>
      <c r="C3286" s="4">
        <v>26</v>
      </c>
      <c r="D3286" s="29">
        <v>632</v>
      </c>
      <c r="F3286" s="79">
        <f>E3286+F3262</f>
        <v>8</v>
      </c>
    </row>
    <row r="3287" spans="1:6" x14ac:dyDescent="0.25">
      <c r="A3287" s="5" t="s">
        <v>45</v>
      </c>
      <c r="B3287" s="26">
        <v>44029</v>
      </c>
      <c r="C3287" s="4">
        <v>0</v>
      </c>
      <c r="D3287" s="29">
        <v>37</v>
      </c>
      <c r="F3287" s="79">
        <f>E3287+F3263</f>
        <v>0</v>
      </c>
    </row>
    <row r="3288" spans="1:6" x14ac:dyDescent="0.25">
      <c r="A3288" s="5" t="s">
        <v>46</v>
      </c>
      <c r="B3288" s="26">
        <v>44029</v>
      </c>
      <c r="C3288" s="4">
        <v>4</v>
      </c>
      <c r="D3288" s="29">
        <v>213</v>
      </c>
      <c r="F3288" s="79">
        <f>E3288+F3264</f>
        <v>1</v>
      </c>
    </row>
    <row r="3289" spans="1:6" x14ac:dyDescent="0.25">
      <c r="A3289" s="5" t="s">
        <v>47</v>
      </c>
      <c r="B3289" s="26">
        <v>44029</v>
      </c>
      <c r="C3289" s="4">
        <v>7</v>
      </c>
      <c r="D3289" s="29">
        <v>103</v>
      </c>
      <c r="F3289" s="79">
        <f>E3289+F3265</f>
        <v>4</v>
      </c>
    </row>
    <row r="3290" spans="1:6" x14ac:dyDescent="0.25">
      <c r="A3290" s="61" t="s">
        <v>22</v>
      </c>
      <c r="B3290" s="26">
        <v>44030</v>
      </c>
      <c r="C3290" s="4">
        <v>1817</v>
      </c>
      <c r="D3290" s="29">
        <v>68021</v>
      </c>
      <c r="E3290" s="4">
        <v>21</v>
      </c>
      <c r="F3290" s="79">
        <f>E3290+F3266</f>
        <v>1099</v>
      </c>
    </row>
    <row r="3291" spans="1:6" x14ac:dyDescent="0.25">
      <c r="A3291" s="5" t="s">
        <v>35</v>
      </c>
      <c r="B3291" s="26">
        <v>44030</v>
      </c>
      <c r="C3291" s="4">
        <v>0</v>
      </c>
      <c r="D3291" s="29">
        <v>55</v>
      </c>
      <c r="F3291" s="79">
        <f t="shared" ref="F3291:F3297" si="215">E3291+F3267</f>
        <v>0</v>
      </c>
    </row>
    <row r="3292" spans="1:6" x14ac:dyDescent="0.25">
      <c r="A3292" s="5" t="s">
        <v>21</v>
      </c>
      <c r="B3292" s="26">
        <v>44030</v>
      </c>
      <c r="C3292" s="4">
        <v>60</v>
      </c>
      <c r="D3292" s="29">
        <v>2918</v>
      </c>
      <c r="E3292" s="4">
        <v>3</v>
      </c>
      <c r="F3292" s="79">
        <f t="shared" si="215"/>
        <v>120</v>
      </c>
    </row>
    <row r="3293" spans="1:6" x14ac:dyDescent="0.25">
      <c r="A3293" s="5" t="s">
        <v>36</v>
      </c>
      <c r="B3293" s="26">
        <v>44030</v>
      </c>
      <c r="C3293" s="4">
        <v>8</v>
      </c>
      <c r="D3293" s="29">
        <v>235</v>
      </c>
      <c r="F3293" s="79">
        <f t="shared" si="215"/>
        <v>3</v>
      </c>
    </row>
    <row r="3294" spans="1:6" x14ac:dyDescent="0.25">
      <c r="A3294" s="5" t="s">
        <v>20</v>
      </c>
      <c r="B3294" s="26">
        <v>44030</v>
      </c>
      <c r="C3294" s="4">
        <v>1106</v>
      </c>
      <c r="D3294" s="29">
        <v>44485</v>
      </c>
      <c r="E3294" s="4">
        <v>16</v>
      </c>
      <c r="F3294" s="79">
        <f t="shared" si="215"/>
        <v>825</v>
      </c>
    </row>
    <row r="3295" spans="1:6" x14ac:dyDescent="0.25">
      <c r="A3295" s="5" t="s">
        <v>27</v>
      </c>
      <c r="B3295" s="26">
        <v>44030</v>
      </c>
      <c r="C3295" s="4">
        <v>104</v>
      </c>
      <c r="D3295" s="29">
        <v>1216</v>
      </c>
      <c r="F3295" s="79">
        <f t="shared" si="215"/>
        <v>35</v>
      </c>
    </row>
    <row r="3296" spans="1:6" x14ac:dyDescent="0.25">
      <c r="A3296" s="5" t="s">
        <v>37</v>
      </c>
      <c r="B3296" s="26">
        <v>44030</v>
      </c>
      <c r="C3296" s="4">
        <v>1</v>
      </c>
      <c r="D3296" s="29">
        <v>130</v>
      </c>
      <c r="F3296" s="79">
        <f t="shared" si="215"/>
        <v>0</v>
      </c>
    </row>
    <row r="3297" spans="1:6" x14ac:dyDescent="0.25">
      <c r="A3297" s="5" t="s">
        <v>38</v>
      </c>
      <c r="B3297" s="26">
        <v>44030</v>
      </c>
      <c r="C3297" s="4">
        <v>15</v>
      </c>
      <c r="D3297" s="29">
        <v>614</v>
      </c>
      <c r="F3297" s="79">
        <f t="shared" si="215"/>
        <v>5</v>
      </c>
    </row>
    <row r="3298" spans="1:6" x14ac:dyDescent="0.25">
      <c r="A3298" s="5" t="s">
        <v>48</v>
      </c>
      <c r="B3298" s="26">
        <v>44030</v>
      </c>
      <c r="C3298" s="4">
        <v>0</v>
      </c>
      <c r="D3298" s="29">
        <v>78</v>
      </c>
      <c r="F3298" s="79">
        <f>E3298+F3274</f>
        <v>0</v>
      </c>
    </row>
    <row r="3299" spans="1:6" x14ac:dyDescent="0.25">
      <c r="A3299" s="5" t="s">
        <v>39</v>
      </c>
      <c r="B3299" s="26">
        <v>44030</v>
      </c>
      <c r="C3299" s="4">
        <v>7</v>
      </c>
      <c r="D3299" s="29">
        <v>668</v>
      </c>
      <c r="F3299" s="79">
        <f t="shared" ref="F3299:F3309" si="216">E3299+F3274</f>
        <v>0</v>
      </c>
    </row>
    <row r="3300" spans="1:6" x14ac:dyDescent="0.25">
      <c r="A3300" s="5" t="s">
        <v>40</v>
      </c>
      <c r="B3300" s="26">
        <v>44030</v>
      </c>
      <c r="C3300" s="4">
        <v>0</v>
      </c>
      <c r="D3300" s="29">
        <v>8</v>
      </c>
      <c r="F3300" s="79">
        <f t="shared" si="216"/>
        <v>0</v>
      </c>
    </row>
    <row r="3301" spans="1:6" x14ac:dyDescent="0.25">
      <c r="A3301" s="5" t="s">
        <v>28</v>
      </c>
      <c r="B3301" s="26">
        <v>44030</v>
      </c>
      <c r="C3301" s="4">
        <v>17</v>
      </c>
      <c r="D3301" s="29">
        <v>180</v>
      </c>
      <c r="F3301" s="79">
        <f t="shared" si="216"/>
        <v>0</v>
      </c>
    </row>
    <row r="3302" spans="1:6" x14ac:dyDescent="0.25">
      <c r="A3302" s="5" t="s">
        <v>24</v>
      </c>
      <c r="B3302" s="26">
        <v>44030</v>
      </c>
      <c r="C3302" s="4">
        <v>44</v>
      </c>
      <c r="D3302" s="29">
        <v>447</v>
      </c>
      <c r="F3302" s="79">
        <f t="shared" si="216"/>
        <v>2</v>
      </c>
    </row>
    <row r="3303" spans="1:6" x14ac:dyDescent="0.25">
      <c r="A3303" s="5" t="s">
        <v>30</v>
      </c>
      <c r="B3303" s="26">
        <v>44030</v>
      </c>
      <c r="C3303" s="4">
        <v>0</v>
      </c>
      <c r="D3303" s="29">
        <v>49</v>
      </c>
      <c r="F3303" s="79">
        <f t="shared" si="216"/>
        <v>5</v>
      </c>
    </row>
    <row r="3304" spans="1:6" x14ac:dyDescent="0.25">
      <c r="A3304" s="5" t="s">
        <v>26</v>
      </c>
      <c r="B3304" s="26">
        <v>44030</v>
      </c>
      <c r="C3304" s="4">
        <v>16</v>
      </c>
      <c r="D3304" s="29">
        <v>847</v>
      </c>
      <c r="F3304" s="79">
        <f t="shared" si="216"/>
        <v>1</v>
      </c>
    </row>
    <row r="3305" spans="1:6" x14ac:dyDescent="0.25">
      <c r="A3305" s="5" t="s">
        <v>25</v>
      </c>
      <c r="B3305" s="26">
        <v>44030</v>
      </c>
      <c r="C3305" s="4">
        <v>25</v>
      </c>
      <c r="D3305" s="29">
        <v>1297</v>
      </c>
      <c r="E3305" s="4">
        <v>2</v>
      </c>
      <c r="F3305" s="79">
        <f t="shared" si="216"/>
        <v>4</v>
      </c>
    </row>
    <row r="3306" spans="1:6" x14ac:dyDescent="0.25">
      <c r="A3306" s="5" t="s">
        <v>41</v>
      </c>
      <c r="B3306" s="26">
        <v>44030</v>
      </c>
      <c r="C3306" s="4">
        <v>7</v>
      </c>
      <c r="D3306" s="29">
        <v>152</v>
      </c>
      <c r="F3306" s="79">
        <f t="shared" si="216"/>
        <v>1</v>
      </c>
    </row>
    <row r="3307" spans="1:6" x14ac:dyDescent="0.25">
      <c r="A3307" s="5" t="s">
        <v>42</v>
      </c>
      <c r="B3307" s="26">
        <v>44030</v>
      </c>
      <c r="C3307" s="4">
        <v>0</v>
      </c>
      <c r="D3307" s="29">
        <v>14</v>
      </c>
      <c r="F3307" s="79">
        <f>E3307+F3283</f>
        <v>0</v>
      </c>
    </row>
    <row r="3308" spans="1:6" x14ac:dyDescent="0.25">
      <c r="A3308" s="5" t="s">
        <v>43</v>
      </c>
      <c r="B3308" s="26">
        <v>44030</v>
      </c>
      <c r="C3308" s="4">
        <v>0</v>
      </c>
      <c r="D3308" s="29">
        <v>14</v>
      </c>
      <c r="F3308" s="79">
        <f t="shared" si="216"/>
        <v>0</v>
      </c>
    </row>
    <row r="3309" spans="1:6" x14ac:dyDescent="0.25">
      <c r="A3309" s="5" t="s">
        <v>44</v>
      </c>
      <c r="B3309" s="26">
        <v>44030</v>
      </c>
      <c r="C3309" s="4">
        <v>20</v>
      </c>
      <c r="D3309" s="29">
        <v>123</v>
      </c>
      <c r="F3309" s="79">
        <f t="shared" si="216"/>
        <v>0</v>
      </c>
    </row>
    <row r="3310" spans="1:6" x14ac:dyDescent="0.25">
      <c r="A3310" s="5" t="s">
        <v>29</v>
      </c>
      <c r="B3310" s="26">
        <v>44030</v>
      </c>
      <c r="C3310" s="4">
        <v>36</v>
      </c>
      <c r="D3310" s="29">
        <v>668</v>
      </c>
      <c r="F3310" s="79">
        <f>E3310+F3286</f>
        <v>8</v>
      </c>
    </row>
    <row r="3311" spans="1:6" x14ac:dyDescent="0.25">
      <c r="A3311" s="5" t="s">
        <v>45</v>
      </c>
      <c r="B3311" s="26">
        <v>44030</v>
      </c>
      <c r="C3311" s="4">
        <v>0</v>
      </c>
      <c r="D3311" s="29">
        <v>37</v>
      </c>
      <c r="F3311" s="79">
        <f>E3311+F3287</f>
        <v>0</v>
      </c>
    </row>
    <row r="3312" spans="1:6" x14ac:dyDescent="0.25">
      <c r="A3312" s="5" t="s">
        <v>46</v>
      </c>
      <c r="B3312" s="26">
        <v>44030</v>
      </c>
      <c r="C3312" s="4">
        <v>22</v>
      </c>
      <c r="D3312" s="29">
        <v>235</v>
      </c>
      <c r="F3312" s="79">
        <f>E3312+F3288</f>
        <v>1</v>
      </c>
    </row>
    <row r="3313" spans="1:6" x14ac:dyDescent="0.25">
      <c r="A3313" s="5" t="s">
        <v>47</v>
      </c>
      <c r="B3313" s="26">
        <v>44030</v>
      </c>
      <c r="C3313" s="4">
        <v>0</v>
      </c>
      <c r="D3313" s="29">
        <v>103</v>
      </c>
      <c r="F3313" s="79">
        <f>E3313+F3289</f>
        <v>4</v>
      </c>
    </row>
    <row r="3314" spans="1:6" x14ac:dyDescent="0.25">
      <c r="A3314" s="61" t="s">
        <v>22</v>
      </c>
      <c r="B3314" s="26">
        <v>44031</v>
      </c>
      <c r="C3314" s="4">
        <v>2761</v>
      </c>
      <c r="D3314" s="29">
        <v>70782</v>
      </c>
      <c r="E3314" s="4">
        <v>21</v>
      </c>
      <c r="F3314" s="79">
        <f>E3314+F3290</f>
        <v>1120</v>
      </c>
    </row>
    <row r="3315" spans="1:6" x14ac:dyDescent="0.25">
      <c r="A3315" s="5" t="s">
        <v>35</v>
      </c>
      <c r="B3315" s="26">
        <v>44031</v>
      </c>
      <c r="C3315" s="4">
        <v>3</v>
      </c>
      <c r="D3315" s="29">
        <v>58</v>
      </c>
      <c r="F3315" s="79">
        <f t="shared" ref="F3315:F3321" si="217">E3315+F3291</f>
        <v>0</v>
      </c>
    </row>
    <row r="3316" spans="1:6" x14ac:dyDescent="0.25">
      <c r="A3316" s="5" t="s">
        <v>21</v>
      </c>
      <c r="B3316" s="26">
        <v>44031</v>
      </c>
      <c r="C3316" s="4">
        <v>48</v>
      </c>
      <c r="D3316" s="29">
        <v>2966</v>
      </c>
      <c r="E3316" s="4">
        <v>1</v>
      </c>
      <c r="F3316" s="79">
        <f t="shared" si="217"/>
        <v>121</v>
      </c>
    </row>
    <row r="3317" spans="1:6" x14ac:dyDescent="0.25">
      <c r="A3317" s="5" t="s">
        <v>36</v>
      </c>
      <c r="B3317" s="26">
        <v>44031</v>
      </c>
      <c r="C3317" s="4">
        <v>3</v>
      </c>
      <c r="D3317" s="29">
        <v>238</v>
      </c>
      <c r="F3317" s="79">
        <f t="shared" si="217"/>
        <v>3</v>
      </c>
    </row>
    <row r="3318" spans="1:6" x14ac:dyDescent="0.25">
      <c r="A3318" s="5" t="s">
        <v>20</v>
      </c>
      <c r="B3318" s="26">
        <v>44031</v>
      </c>
      <c r="C3318" s="4">
        <v>1116</v>
      </c>
      <c r="D3318" s="29">
        <v>45601</v>
      </c>
      <c r="E3318" s="4">
        <v>14</v>
      </c>
      <c r="F3318" s="79">
        <f t="shared" si="217"/>
        <v>839</v>
      </c>
    </row>
    <row r="3319" spans="1:6" x14ac:dyDescent="0.25">
      <c r="A3319" s="5" t="s">
        <v>27</v>
      </c>
      <c r="B3319" s="26">
        <v>44031</v>
      </c>
      <c r="C3319" s="4">
        <v>67</v>
      </c>
      <c r="D3319" s="29">
        <v>1283</v>
      </c>
      <c r="E3319" s="4">
        <v>1</v>
      </c>
      <c r="F3319" s="79">
        <f t="shared" si="217"/>
        <v>36</v>
      </c>
    </row>
    <row r="3320" spans="1:6" x14ac:dyDescent="0.25">
      <c r="A3320" s="5" t="s">
        <v>37</v>
      </c>
      <c r="B3320" s="26">
        <v>44031</v>
      </c>
      <c r="C3320" s="4">
        <v>0</v>
      </c>
      <c r="D3320" s="29">
        <v>130</v>
      </c>
      <c r="E3320" s="4">
        <v>1</v>
      </c>
      <c r="F3320" s="79">
        <f t="shared" si="217"/>
        <v>1</v>
      </c>
    </row>
    <row r="3321" spans="1:6" x14ac:dyDescent="0.25">
      <c r="A3321" s="5" t="s">
        <v>38</v>
      </c>
      <c r="B3321" s="26">
        <v>44031</v>
      </c>
      <c r="C3321" s="4">
        <v>16</v>
      </c>
      <c r="D3321" s="29">
        <v>630</v>
      </c>
      <c r="F3321" s="79">
        <f t="shared" si="217"/>
        <v>5</v>
      </c>
    </row>
    <row r="3322" spans="1:6" x14ac:dyDescent="0.25">
      <c r="A3322" s="5" t="s">
        <v>48</v>
      </c>
      <c r="B3322" s="26">
        <v>44031</v>
      </c>
      <c r="C3322" s="4">
        <v>0</v>
      </c>
      <c r="D3322" s="29">
        <v>78</v>
      </c>
      <c r="F3322" s="79">
        <f>E3322+F3298</f>
        <v>0</v>
      </c>
    </row>
    <row r="3323" spans="1:6" x14ac:dyDescent="0.25">
      <c r="A3323" s="5" t="s">
        <v>39</v>
      </c>
      <c r="B3323" s="26">
        <v>44031</v>
      </c>
      <c r="C3323" s="4">
        <v>6</v>
      </c>
      <c r="D3323" s="29">
        <v>674</v>
      </c>
      <c r="F3323" s="79">
        <f t="shared" ref="F3323:F3333" si="218">E3323+F3298</f>
        <v>0</v>
      </c>
    </row>
    <row r="3324" spans="1:6" x14ac:dyDescent="0.25">
      <c r="A3324" s="5" t="s">
        <v>40</v>
      </c>
      <c r="B3324" s="26">
        <v>44031</v>
      </c>
      <c r="C3324" s="4">
        <v>0</v>
      </c>
      <c r="D3324" s="29">
        <v>8</v>
      </c>
      <c r="F3324" s="79">
        <f t="shared" si="218"/>
        <v>0</v>
      </c>
    </row>
    <row r="3325" spans="1:6" x14ac:dyDescent="0.25">
      <c r="A3325" s="5" t="s">
        <v>28</v>
      </c>
      <c r="B3325" s="26">
        <v>44031</v>
      </c>
      <c r="C3325" s="4">
        <v>4</v>
      </c>
      <c r="D3325" s="29">
        <v>184</v>
      </c>
      <c r="F3325" s="79">
        <f t="shared" si="218"/>
        <v>0</v>
      </c>
    </row>
    <row r="3326" spans="1:6" x14ac:dyDescent="0.25">
      <c r="A3326" s="5" t="s">
        <v>24</v>
      </c>
      <c r="B3326" s="26">
        <v>44031</v>
      </c>
      <c r="C3326" s="4">
        <v>41</v>
      </c>
      <c r="D3326" s="29">
        <v>488</v>
      </c>
      <c r="E3326" s="4">
        <v>1</v>
      </c>
      <c r="F3326" s="79">
        <f t="shared" si="218"/>
        <v>1</v>
      </c>
    </row>
    <row r="3327" spans="1:6" x14ac:dyDescent="0.25">
      <c r="A3327" s="5" t="s">
        <v>30</v>
      </c>
      <c r="B3327" s="26">
        <v>44031</v>
      </c>
      <c r="C3327" s="4">
        <v>0</v>
      </c>
      <c r="D3327" s="29">
        <v>49</v>
      </c>
      <c r="F3327" s="79">
        <f t="shared" si="218"/>
        <v>2</v>
      </c>
    </row>
    <row r="3328" spans="1:6" x14ac:dyDescent="0.25">
      <c r="A3328" s="5" t="s">
        <v>26</v>
      </c>
      <c r="B3328" s="26">
        <v>44031</v>
      </c>
      <c r="C3328" s="4">
        <v>33</v>
      </c>
      <c r="D3328" s="29">
        <v>880</v>
      </c>
      <c r="F3328" s="79">
        <f t="shared" si="218"/>
        <v>5</v>
      </c>
    </row>
    <row r="3329" spans="1:6" x14ac:dyDescent="0.25">
      <c r="A3329" s="5" t="s">
        <v>25</v>
      </c>
      <c r="B3329" s="26">
        <v>44031</v>
      </c>
      <c r="C3329" s="4">
        <v>23</v>
      </c>
      <c r="D3329" s="29">
        <v>1320</v>
      </c>
      <c r="F3329" s="79">
        <f t="shared" si="218"/>
        <v>1</v>
      </c>
    </row>
    <row r="3330" spans="1:6" x14ac:dyDescent="0.25">
      <c r="A3330" s="5" t="s">
        <v>41</v>
      </c>
      <c r="B3330" s="26">
        <v>44031</v>
      </c>
      <c r="C3330" s="4">
        <v>23</v>
      </c>
      <c r="D3330" s="29">
        <v>175</v>
      </c>
      <c r="F3330" s="79">
        <f t="shared" si="218"/>
        <v>4</v>
      </c>
    </row>
    <row r="3331" spans="1:6" x14ac:dyDescent="0.25">
      <c r="A3331" s="5" t="s">
        <v>42</v>
      </c>
      <c r="B3331" s="26">
        <v>44031</v>
      </c>
      <c r="C3331" s="4">
        <v>0</v>
      </c>
      <c r="D3331" s="29">
        <v>14</v>
      </c>
      <c r="F3331" s="79">
        <f>E3331+F3307</f>
        <v>0</v>
      </c>
    </row>
    <row r="3332" spans="1:6" x14ac:dyDescent="0.25">
      <c r="A3332" s="5" t="s">
        <v>43</v>
      </c>
      <c r="B3332" s="26">
        <v>44031</v>
      </c>
      <c r="C3332" s="4">
        <v>0</v>
      </c>
      <c r="D3332" s="29">
        <v>14</v>
      </c>
      <c r="F3332" s="79">
        <f t="shared" si="218"/>
        <v>0</v>
      </c>
    </row>
    <row r="3333" spans="1:6" x14ac:dyDescent="0.25">
      <c r="A3333" s="5" t="s">
        <v>44</v>
      </c>
      <c r="B3333" s="26">
        <v>44031</v>
      </c>
      <c r="C3333" s="4">
        <v>59</v>
      </c>
      <c r="D3333" s="29">
        <v>182</v>
      </c>
      <c r="F3333" s="79">
        <f t="shared" si="218"/>
        <v>0</v>
      </c>
    </row>
    <row r="3334" spans="1:6" x14ac:dyDescent="0.25">
      <c r="A3334" s="5" t="s">
        <v>29</v>
      </c>
      <c r="B3334" s="26">
        <v>44031</v>
      </c>
      <c r="C3334" s="4">
        <v>23</v>
      </c>
      <c r="D3334" s="29">
        <v>691</v>
      </c>
      <c r="E3334" s="4">
        <v>1</v>
      </c>
      <c r="F3334" s="79">
        <f>E3334+F3310</f>
        <v>9</v>
      </c>
    </row>
    <row r="3335" spans="1:6" x14ac:dyDescent="0.25">
      <c r="A3335" s="5" t="s">
        <v>45</v>
      </c>
      <c r="B3335" s="26">
        <v>44031</v>
      </c>
      <c r="C3335" s="4">
        <v>1</v>
      </c>
      <c r="D3335" s="29">
        <v>38</v>
      </c>
      <c r="F3335" s="79">
        <f>E3335+F3311</f>
        <v>0</v>
      </c>
    </row>
    <row r="3336" spans="1:6" x14ac:dyDescent="0.25">
      <c r="A3336" s="5" t="s">
        <v>46</v>
      </c>
      <c r="B3336" s="26">
        <v>44031</v>
      </c>
      <c r="C3336" s="4">
        <v>5</v>
      </c>
      <c r="D3336" s="29">
        <v>240</v>
      </c>
      <c r="F3336" s="79">
        <f>E3336+F3312</f>
        <v>1</v>
      </c>
    </row>
    <row r="3337" spans="1:6" x14ac:dyDescent="0.25">
      <c r="A3337" s="5" t="s">
        <v>47</v>
      </c>
      <c r="B3337" s="26">
        <v>44031</v>
      </c>
      <c r="C3337" s="4">
        <v>0</v>
      </c>
      <c r="D3337" s="29">
        <v>103</v>
      </c>
      <c r="F3337" s="79">
        <f>E3337+F3313</f>
        <v>4</v>
      </c>
    </row>
    <row r="3338" spans="1:6" x14ac:dyDescent="0.25">
      <c r="A3338" s="61" t="s">
        <v>22</v>
      </c>
      <c r="B3338" s="26">
        <v>44032</v>
      </c>
      <c r="C3338" s="4">
        <v>2556</v>
      </c>
      <c r="D3338" s="29">
        <v>73338</v>
      </c>
      <c r="E3338" s="4">
        <v>57</v>
      </c>
      <c r="F3338" s="79">
        <f>E3338+F3314</f>
        <v>1177</v>
      </c>
    </row>
    <row r="3339" spans="1:6" x14ac:dyDescent="0.25">
      <c r="A3339" s="5" t="s">
        <v>35</v>
      </c>
      <c r="B3339" s="26">
        <v>44032</v>
      </c>
      <c r="C3339" s="4">
        <v>0</v>
      </c>
      <c r="D3339" s="29">
        <v>58</v>
      </c>
      <c r="F3339" s="79">
        <f t="shared" ref="F3339:F3345" si="219">E3339+F3315</f>
        <v>0</v>
      </c>
    </row>
    <row r="3340" spans="1:6" x14ac:dyDescent="0.25">
      <c r="A3340" s="5" t="s">
        <v>21</v>
      </c>
      <c r="B3340" s="26">
        <v>44032</v>
      </c>
      <c r="C3340" s="4">
        <v>30</v>
      </c>
      <c r="D3340" s="29">
        <v>2996</v>
      </c>
      <c r="E3340" s="4">
        <v>1</v>
      </c>
      <c r="F3340" s="79">
        <f t="shared" si="219"/>
        <v>122</v>
      </c>
    </row>
    <row r="3341" spans="1:6" x14ac:dyDescent="0.25">
      <c r="A3341" s="5" t="s">
        <v>36</v>
      </c>
      <c r="B3341" s="26">
        <v>44032</v>
      </c>
      <c r="C3341" s="4">
        <v>4</v>
      </c>
      <c r="D3341" s="29">
        <v>242</v>
      </c>
      <c r="F3341" s="79">
        <f t="shared" si="219"/>
        <v>3</v>
      </c>
    </row>
    <row r="3342" spans="1:6" x14ac:dyDescent="0.25">
      <c r="A3342" s="5" t="s">
        <v>20</v>
      </c>
      <c r="B3342" s="26">
        <v>44032</v>
      </c>
      <c r="C3342" s="4">
        <v>1090</v>
      </c>
      <c r="D3342" s="29">
        <v>46691</v>
      </c>
      <c r="E3342" s="4">
        <v>50</v>
      </c>
      <c r="F3342" s="79">
        <f t="shared" si="219"/>
        <v>889</v>
      </c>
    </row>
    <row r="3343" spans="1:6" x14ac:dyDescent="0.25">
      <c r="A3343" s="5" t="s">
        <v>27</v>
      </c>
      <c r="B3343" s="26">
        <v>44032</v>
      </c>
      <c r="C3343" s="4">
        <v>39</v>
      </c>
      <c r="D3343" s="29">
        <v>1322</v>
      </c>
      <c r="F3343" s="79">
        <f t="shared" si="219"/>
        <v>36</v>
      </c>
    </row>
    <row r="3344" spans="1:6" x14ac:dyDescent="0.25">
      <c r="A3344" s="5" t="s">
        <v>37</v>
      </c>
      <c r="B3344" s="26">
        <v>44032</v>
      </c>
      <c r="C3344" s="4">
        <v>0</v>
      </c>
      <c r="D3344" s="29">
        <v>130</v>
      </c>
      <c r="F3344" s="79">
        <f t="shared" si="219"/>
        <v>1</v>
      </c>
    </row>
    <row r="3345" spans="1:6" x14ac:dyDescent="0.25">
      <c r="A3345" s="5" t="s">
        <v>38</v>
      </c>
      <c r="B3345" s="26">
        <v>44032</v>
      </c>
      <c r="C3345" s="4">
        <v>18</v>
      </c>
      <c r="D3345" s="29">
        <v>648</v>
      </c>
      <c r="F3345" s="79">
        <f t="shared" si="219"/>
        <v>5</v>
      </c>
    </row>
    <row r="3346" spans="1:6" x14ac:dyDescent="0.25">
      <c r="A3346" s="5" t="s">
        <v>48</v>
      </c>
      <c r="B3346" s="26">
        <v>44032</v>
      </c>
      <c r="C3346" s="4">
        <v>0</v>
      </c>
      <c r="D3346" s="29">
        <v>78</v>
      </c>
      <c r="F3346" s="79">
        <f>E3346+F3322</f>
        <v>0</v>
      </c>
    </row>
    <row r="3347" spans="1:6" x14ac:dyDescent="0.25">
      <c r="A3347" s="5" t="s">
        <v>39</v>
      </c>
      <c r="B3347" s="26">
        <v>44032</v>
      </c>
      <c r="C3347" s="4">
        <v>84</v>
      </c>
      <c r="D3347" s="29">
        <v>758</v>
      </c>
      <c r="F3347" s="79">
        <f t="shared" ref="F3347:F3357" si="220">E3347+F3322</f>
        <v>0</v>
      </c>
    </row>
    <row r="3348" spans="1:6" x14ac:dyDescent="0.25">
      <c r="A3348" s="5" t="s">
        <v>40</v>
      </c>
      <c r="B3348" s="26">
        <v>44032</v>
      </c>
      <c r="C3348" s="4">
        <v>0</v>
      </c>
      <c r="D3348" s="29">
        <v>8</v>
      </c>
      <c r="F3348" s="79">
        <f t="shared" si="220"/>
        <v>0</v>
      </c>
    </row>
    <row r="3349" spans="1:6" x14ac:dyDescent="0.25">
      <c r="A3349" s="5" t="s">
        <v>28</v>
      </c>
      <c r="B3349" s="26">
        <v>44032</v>
      </c>
      <c r="C3349" s="4">
        <v>0</v>
      </c>
      <c r="D3349" s="29">
        <v>184</v>
      </c>
      <c r="F3349" s="79">
        <f t="shared" si="220"/>
        <v>0</v>
      </c>
    </row>
    <row r="3350" spans="1:6" x14ac:dyDescent="0.25">
      <c r="A3350" s="5" t="s">
        <v>24</v>
      </c>
      <c r="B3350" s="26">
        <v>44032</v>
      </c>
      <c r="C3350" s="4">
        <v>25</v>
      </c>
      <c r="D3350" s="29">
        <v>513</v>
      </c>
      <c r="E3350" s="4">
        <v>1</v>
      </c>
      <c r="F3350" s="79">
        <f t="shared" si="220"/>
        <v>1</v>
      </c>
    </row>
    <row r="3351" spans="1:6" x14ac:dyDescent="0.25">
      <c r="A3351" s="5" t="s">
        <v>30</v>
      </c>
      <c r="B3351" s="26">
        <v>44032</v>
      </c>
      <c r="C3351" s="4">
        <v>0</v>
      </c>
      <c r="D3351" s="29">
        <v>49</v>
      </c>
      <c r="F3351" s="79">
        <f t="shared" si="220"/>
        <v>1</v>
      </c>
    </row>
    <row r="3352" spans="1:6" x14ac:dyDescent="0.25">
      <c r="A3352" s="5" t="s">
        <v>26</v>
      </c>
      <c r="B3352" s="26">
        <v>44032</v>
      </c>
      <c r="C3352" s="4">
        <v>17</v>
      </c>
      <c r="D3352" s="29">
        <v>897</v>
      </c>
      <c r="F3352" s="79">
        <f t="shared" si="220"/>
        <v>2</v>
      </c>
    </row>
    <row r="3353" spans="1:6" x14ac:dyDescent="0.25">
      <c r="A3353" s="5" t="s">
        <v>25</v>
      </c>
      <c r="B3353" s="26">
        <v>44032</v>
      </c>
      <c r="C3353" s="4">
        <v>21</v>
      </c>
      <c r="D3353" s="29">
        <v>1341</v>
      </c>
      <c r="E3353" s="4">
        <v>4</v>
      </c>
      <c r="F3353" s="79">
        <f t="shared" si="220"/>
        <v>9</v>
      </c>
    </row>
    <row r="3354" spans="1:6" x14ac:dyDescent="0.25">
      <c r="A3354" s="5" t="s">
        <v>41</v>
      </c>
      <c r="B3354" s="26">
        <v>44032</v>
      </c>
      <c r="C3354" s="4">
        <v>1</v>
      </c>
      <c r="D3354" s="29">
        <v>176</v>
      </c>
      <c r="F3354" s="79">
        <f t="shared" si="220"/>
        <v>1</v>
      </c>
    </row>
    <row r="3355" spans="1:6" x14ac:dyDescent="0.25">
      <c r="A3355" s="5" t="s">
        <v>42</v>
      </c>
      <c r="B3355" s="26">
        <v>44032</v>
      </c>
      <c r="C3355" s="4">
        <v>0</v>
      </c>
      <c r="D3355" s="29">
        <v>14</v>
      </c>
      <c r="F3355" s="79">
        <f>E3355+F3331</f>
        <v>0</v>
      </c>
    </row>
    <row r="3356" spans="1:6" x14ac:dyDescent="0.25">
      <c r="A3356" s="5" t="s">
        <v>43</v>
      </c>
      <c r="B3356" s="26">
        <v>44032</v>
      </c>
      <c r="C3356" s="4">
        <v>1</v>
      </c>
      <c r="D3356" s="29">
        <v>15</v>
      </c>
      <c r="F3356" s="79">
        <f t="shared" si="220"/>
        <v>0</v>
      </c>
    </row>
    <row r="3357" spans="1:6" x14ac:dyDescent="0.25">
      <c r="A3357" s="5" t="s">
        <v>44</v>
      </c>
      <c r="B3357" s="26">
        <v>44032</v>
      </c>
      <c r="C3357" s="4">
        <v>24</v>
      </c>
      <c r="D3357" s="29">
        <v>206</v>
      </c>
      <c r="F3357" s="79">
        <f t="shared" si="220"/>
        <v>0</v>
      </c>
    </row>
    <row r="3358" spans="1:6" x14ac:dyDescent="0.25">
      <c r="A3358" s="5" t="s">
        <v>29</v>
      </c>
      <c r="B3358" s="26">
        <v>44032</v>
      </c>
      <c r="C3358" s="4">
        <v>27</v>
      </c>
      <c r="D3358" s="29">
        <v>718</v>
      </c>
      <c r="F3358" s="79">
        <f>E3358+F3334</f>
        <v>9</v>
      </c>
    </row>
    <row r="3359" spans="1:6" x14ac:dyDescent="0.25">
      <c r="A3359" s="5" t="s">
        <v>45</v>
      </c>
      <c r="B3359" s="26">
        <v>44032</v>
      </c>
      <c r="C3359" s="4">
        <v>0</v>
      </c>
      <c r="D3359" s="29">
        <v>38</v>
      </c>
      <c r="F3359" s="79">
        <f>E3359+F3335</f>
        <v>0</v>
      </c>
    </row>
    <row r="3360" spans="1:6" x14ac:dyDescent="0.25">
      <c r="A3360" s="5" t="s">
        <v>46</v>
      </c>
      <c r="B3360" s="26">
        <v>44032</v>
      </c>
      <c r="C3360" s="4">
        <v>0</v>
      </c>
      <c r="D3360" s="29">
        <v>240</v>
      </c>
      <c r="F3360" s="79">
        <f>E3360+F3336</f>
        <v>1</v>
      </c>
    </row>
    <row r="3361" spans="1:6" x14ac:dyDescent="0.25">
      <c r="A3361" s="5" t="s">
        <v>47</v>
      </c>
      <c r="B3361" s="26">
        <v>44032</v>
      </c>
      <c r="C3361" s="4">
        <v>0</v>
      </c>
      <c r="D3361" s="29">
        <v>103</v>
      </c>
      <c r="F3361" s="79">
        <f>E3361+F3337</f>
        <v>4</v>
      </c>
    </row>
    <row r="3362" spans="1:6" x14ac:dyDescent="0.25">
      <c r="A3362" s="61" t="s">
        <v>22</v>
      </c>
      <c r="B3362" s="26">
        <v>44033</v>
      </c>
      <c r="C3362" s="4">
        <v>3477</v>
      </c>
      <c r="D3362" s="29">
        <v>76815</v>
      </c>
      <c r="E3362" s="4">
        <f>15+16+18</f>
        <v>49</v>
      </c>
      <c r="F3362" s="79">
        <f>E3362+F3338</f>
        <v>1226</v>
      </c>
    </row>
    <row r="3363" spans="1:6" x14ac:dyDescent="0.25">
      <c r="A3363" s="5" t="s">
        <v>35</v>
      </c>
      <c r="B3363" s="26">
        <v>44033</v>
      </c>
      <c r="C3363" s="4">
        <v>2</v>
      </c>
      <c r="D3363" s="29">
        <v>60</v>
      </c>
      <c r="F3363" s="79">
        <f t="shared" ref="F3363:F3369" si="221">E3363+F3339</f>
        <v>0</v>
      </c>
    </row>
    <row r="3364" spans="1:6" x14ac:dyDescent="0.25">
      <c r="A3364" s="5" t="s">
        <v>21</v>
      </c>
      <c r="B3364" s="26">
        <v>44033</v>
      </c>
      <c r="C3364" s="4">
        <v>35</v>
      </c>
      <c r="D3364" s="29">
        <v>3031</v>
      </c>
      <c r="F3364" s="79">
        <f t="shared" si="221"/>
        <v>122</v>
      </c>
    </row>
    <row r="3365" spans="1:6" x14ac:dyDescent="0.25">
      <c r="A3365" s="5" t="s">
        <v>36</v>
      </c>
      <c r="B3365" s="26">
        <v>44033</v>
      </c>
      <c r="C3365" s="4">
        <v>12</v>
      </c>
      <c r="D3365" s="29">
        <v>254</v>
      </c>
      <c r="F3365" s="79">
        <f t="shared" si="221"/>
        <v>3</v>
      </c>
    </row>
    <row r="3366" spans="1:6" x14ac:dyDescent="0.25">
      <c r="A3366" s="5" t="s">
        <v>20</v>
      </c>
      <c r="B3366" s="26">
        <v>44033</v>
      </c>
      <c r="C3366" s="4">
        <v>1452</v>
      </c>
      <c r="D3366" s="29">
        <v>48143</v>
      </c>
      <c r="E3366" s="4">
        <f>14+8+10</f>
        <v>32</v>
      </c>
      <c r="F3366" s="79">
        <f t="shared" si="221"/>
        <v>921</v>
      </c>
    </row>
    <row r="3367" spans="1:6" x14ac:dyDescent="0.25">
      <c r="A3367" s="5" t="s">
        <v>27</v>
      </c>
      <c r="B3367" s="26">
        <v>44033</v>
      </c>
      <c r="C3367" s="4">
        <v>58</v>
      </c>
      <c r="D3367" s="29">
        <v>1380</v>
      </c>
      <c r="E3367" s="4">
        <v>2</v>
      </c>
      <c r="F3367" s="79">
        <f t="shared" si="221"/>
        <v>38</v>
      </c>
    </row>
    <row r="3368" spans="1:6" x14ac:dyDescent="0.25">
      <c r="A3368" s="5" t="s">
        <v>37</v>
      </c>
      <c r="B3368" s="26">
        <v>44033</v>
      </c>
      <c r="C3368" s="4">
        <v>1</v>
      </c>
      <c r="D3368" s="29">
        <v>131</v>
      </c>
      <c r="F3368" s="79">
        <f t="shared" si="221"/>
        <v>1</v>
      </c>
    </row>
    <row r="3369" spans="1:6" x14ac:dyDescent="0.25">
      <c r="A3369" s="5" t="s">
        <v>38</v>
      </c>
      <c r="B3369" s="26">
        <v>44033</v>
      </c>
      <c r="C3369" s="4">
        <v>7</v>
      </c>
      <c r="D3369" s="29">
        <v>655</v>
      </c>
      <c r="E3369" s="4">
        <v>1</v>
      </c>
      <c r="F3369" s="79">
        <f t="shared" si="221"/>
        <v>6</v>
      </c>
    </row>
    <row r="3370" spans="1:6" x14ac:dyDescent="0.25">
      <c r="A3370" s="5" t="s">
        <v>48</v>
      </c>
      <c r="B3370" s="26">
        <v>44033</v>
      </c>
      <c r="C3370" s="4">
        <v>0</v>
      </c>
      <c r="D3370" s="29">
        <v>78</v>
      </c>
      <c r="F3370" s="79">
        <f>E3370+F3346</f>
        <v>0</v>
      </c>
    </row>
    <row r="3371" spans="1:6" x14ac:dyDescent="0.25">
      <c r="A3371" s="5" t="s">
        <v>39</v>
      </c>
      <c r="B3371" s="26">
        <v>44033</v>
      </c>
      <c r="C3371" s="4">
        <v>120</v>
      </c>
      <c r="D3371" s="29">
        <v>878</v>
      </c>
      <c r="E3371" s="4">
        <v>30</v>
      </c>
      <c r="F3371" s="79">
        <f t="shared" ref="F3371:F3381" si="222">E3371+F3346</f>
        <v>30</v>
      </c>
    </row>
    <row r="3372" spans="1:6" x14ac:dyDescent="0.25">
      <c r="A3372" s="5" t="s">
        <v>40</v>
      </c>
      <c r="B3372" s="26">
        <v>44033</v>
      </c>
      <c r="C3372" s="4">
        <v>0</v>
      </c>
      <c r="D3372" s="29">
        <v>8</v>
      </c>
      <c r="F3372" s="79">
        <f t="shared" si="222"/>
        <v>0</v>
      </c>
    </row>
    <row r="3373" spans="1:6" x14ac:dyDescent="0.25">
      <c r="A3373" s="5" t="s">
        <v>28</v>
      </c>
      <c r="B3373" s="26">
        <v>44033</v>
      </c>
      <c r="C3373" s="4">
        <v>2</v>
      </c>
      <c r="D3373" s="29">
        <v>186</v>
      </c>
      <c r="F3373" s="79">
        <f t="shared" si="222"/>
        <v>0</v>
      </c>
    </row>
    <row r="3374" spans="1:6" x14ac:dyDescent="0.25">
      <c r="A3374" s="5" t="s">
        <v>24</v>
      </c>
      <c r="B3374" s="26">
        <v>44033</v>
      </c>
      <c r="C3374" s="4">
        <v>49</v>
      </c>
      <c r="D3374" s="29">
        <v>562</v>
      </c>
      <c r="F3374" s="79">
        <f t="shared" si="222"/>
        <v>0</v>
      </c>
    </row>
    <row r="3375" spans="1:6" x14ac:dyDescent="0.25">
      <c r="A3375" s="5" t="s">
        <v>30</v>
      </c>
      <c r="B3375" s="26">
        <v>44033</v>
      </c>
      <c r="C3375" s="4">
        <v>0</v>
      </c>
      <c r="D3375" s="29">
        <v>49</v>
      </c>
      <c r="F3375" s="79">
        <f t="shared" si="222"/>
        <v>1</v>
      </c>
    </row>
    <row r="3376" spans="1:6" x14ac:dyDescent="0.25">
      <c r="A3376" s="5" t="s">
        <v>26</v>
      </c>
      <c r="B3376" s="26">
        <v>44033</v>
      </c>
      <c r="C3376" s="4">
        <v>26</v>
      </c>
      <c r="D3376" s="29">
        <v>923</v>
      </c>
      <c r="F3376" s="79">
        <f t="shared" si="222"/>
        <v>1</v>
      </c>
    </row>
    <row r="3377" spans="1:6" x14ac:dyDescent="0.25">
      <c r="A3377" s="5" t="s">
        <v>25</v>
      </c>
      <c r="B3377" s="26">
        <v>44033</v>
      </c>
      <c r="C3377" s="4">
        <v>34</v>
      </c>
      <c r="D3377" s="29">
        <v>1375</v>
      </c>
      <c r="E3377" s="4">
        <v>2</v>
      </c>
      <c r="F3377" s="79">
        <f t="shared" si="222"/>
        <v>4</v>
      </c>
    </row>
    <row r="3378" spans="1:6" x14ac:dyDescent="0.25">
      <c r="A3378" s="5" t="s">
        <v>41</v>
      </c>
      <c r="B3378" s="26">
        <v>44033</v>
      </c>
      <c r="C3378" s="4">
        <v>5</v>
      </c>
      <c r="D3378" s="29">
        <v>181</v>
      </c>
      <c r="F3378" s="79">
        <f t="shared" si="222"/>
        <v>9</v>
      </c>
    </row>
    <row r="3379" spans="1:6" x14ac:dyDescent="0.25">
      <c r="A3379" s="5" t="s">
        <v>42</v>
      </c>
      <c r="B3379" s="26">
        <v>44033</v>
      </c>
      <c r="C3379" s="4">
        <v>2</v>
      </c>
      <c r="D3379" s="29">
        <v>16</v>
      </c>
      <c r="F3379" s="79">
        <f>E3379+F3355</f>
        <v>0</v>
      </c>
    </row>
    <row r="3380" spans="1:6" x14ac:dyDescent="0.25">
      <c r="A3380" s="5" t="s">
        <v>43</v>
      </c>
      <c r="B3380" s="26">
        <v>44033</v>
      </c>
      <c r="C3380" s="4">
        <v>0</v>
      </c>
      <c r="D3380" s="29">
        <v>15</v>
      </c>
      <c r="F3380" s="79">
        <f t="shared" si="222"/>
        <v>0</v>
      </c>
    </row>
    <row r="3381" spans="1:6" x14ac:dyDescent="0.25">
      <c r="A3381" s="5" t="s">
        <v>44</v>
      </c>
      <c r="B3381" s="26">
        <v>44033</v>
      </c>
      <c r="C3381" s="4">
        <v>16</v>
      </c>
      <c r="D3381" s="29">
        <v>222</v>
      </c>
      <c r="F3381" s="79">
        <f t="shared" si="222"/>
        <v>0</v>
      </c>
    </row>
    <row r="3382" spans="1:6" x14ac:dyDescent="0.25">
      <c r="A3382" s="5" t="s">
        <v>29</v>
      </c>
      <c r="B3382" s="26">
        <v>44033</v>
      </c>
      <c r="C3382" s="4">
        <v>35</v>
      </c>
      <c r="D3382" s="29">
        <v>753</v>
      </c>
      <c r="F3382" s="79">
        <f>E3382+F3358</f>
        <v>9</v>
      </c>
    </row>
    <row r="3383" spans="1:6" x14ac:dyDescent="0.25">
      <c r="A3383" s="5" t="s">
        <v>45</v>
      </c>
      <c r="B3383" s="26">
        <v>44033</v>
      </c>
      <c r="C3383" s="4">
        <v>1</v>
      </c>
      <c r="D3383" s="29">
        <v>39</v>
      </c>
      <c r="E3383" s="4">
        <v>1</v>
      </c>
      <c r="F3383" s="79">
        <f>E3383+F3359</f>
        <v>1</v>
      </c>
    </row>
    <row r="3384" spans="1:6" x14ac:dyDescent="0.25">
      <c r="A3384" s="5" t="s">
        <v>46</v>
      </c>
      <c r="B3384" s="26">
        <v>44033</v>
      </c>
      <c r="C3384" s="4">
        <v>9</v>
      </c>
      <c r="D3384" s="29">
        <v>249</v>
      </c>
      <c r="F3384" s="79">
        <f>E3384+F3360</f>
        <v>1</v>
      </c>
    </row>
    <row r="3385" spans="1:6" x14ac:dyDescent="0.25">
      <c r="A3385" s="5" t="s">
        <v>47</v>
      </c>
      <c r="B3385" s="26">
        <v>44033</v>
      </c>
      <c r="C3385" s="4">
        <v>1</v>
      </c>
      <c r="D3385" s="29">
        <v>104</v>
      </c>
      <c r="F3385" s="79">
        <f>E3385+F3361</f>
        <v>4</v>
      </c>
    </row>
    <row r="3386" spans="1:6" x14ac:dyDescent="0.25">
      <c r="A3386" s="61" t="s">
        <v>22</v>
      </c>
      <c r="B3386" s="26">
        <v>44034</v>
      </c>
      <c r="C3386" s="4">
        <v>3801</v>
      </c>
      <c r="D3386" s="29">
        <v>80616</v>
      </c>
      <c r="E3386" s="4">
        <f>9+27+16</f>
        <v>52</v>
      </c>
      <c r="F3386" s="79">
        <f>E3386+F3362</f>
        <v>1278</v>
      </c>
    </row>
    <row r="3387" spans="1:6" x14ac:dyDescent="0.25">
      <c r="A3387" s="5" t="s">
        <v>35</v>
      </c>
      <c r="B3387" s="26">
        <v>44034</v>
      </c>
      <c r="C3387" s="4">
        <v>0</v>
      </c>
      <c r="D3387" s="29">
        <v>60</v>
      </c>
      <c r="F3387" s="79">
        <f t="shared" ref="F3387:F3393" si="223">E3387+F3363</f>
        <v>0</v>
      </c>
    </row>
    <row r="3388" spans="1:6" x14ac:dyDescent="0.25">
      <c r="A3388" s="5" t="s">
        <v>21</v>
      </c>
      <c r="B3388" s="26">
        <v>44034</v>
      </c>
      <c r="C3388" s="4">
        <v>73</v>
      </c>
      <c r="D3388" s="29">
        <v>3104</v>
      </c>
      <c r="E3388" s="4">
        <v>3</v>
      </c>
      <c r="F3388" s="79">
        <f t="shared" si="223"/>
        <v>125</v>
      </c>
    </row>
    <row r="3389" spans="1:6" x14ac:dyDescent="0.25">
      <c r="A3389" s="5" t="s">
        <v>36</v>
      </c>
      <c r="B3389" s="26">
        <v>44034</v>
      </c>
      <c r="C3389" s="4">
        <v>0</v>
      </c>
      <c r="D3389" s="29">
        <v>254</v>
      </c>
      <c r="F3389" s="79">
        <f t="shared" si="223"/>
        <v>3</v>
      </c>
    </row>
    <row r="3390" spans="1:6" x14ac:dyDescent="0.25">
      <c r="A3390" s="5" t="s">
        <v>20</v>
      </c>
      <c r="B3390" s="26">
        <v>44034</v>
      </c>
      <c r="C3390" s="4">
        <v>1390</v>
      </c>
      <c r="D3390" s="29">
        <v>49533</v>
      </c>
      <c r="E3390" s="4">
        <f>7+18+17</f>
        <v>42</v>
      </c>
      <c r="F3390" s="79">
        <f t="shared" si="223"/>
        <v>963</v>
      </c>
    </row>
    <row r="3391" spans="1:6" x14ac:dyDescent="0.25">
      <c r="A3391" s="5" t="s">
        <v>27</v>
      </c>
      <c r="B3391" s="26">
        <v>44034</v>
      </c>
      <c r="C3391" s="4">
        <v>87</v>
      </c>
      <c r="D3391" s="29">
        <v>1467</v>
      </c>
      <c r="F3391" s="79">
        <f t="shared" si="223"/>
        <v>38</v>
      </c>
    </row>
    <row r="3392" spans="1:6" x14ac:dyDescent="0.25">
      <c r="A3392" s="5" t="s">
        <v>37</v>
      </c>
      <c r="B3392" s="26">
        <v>44034</v>
      </c>
      <c r="C3392" s="4">
        <v>0</v>
      </c>
      <c r="D3392" s="29">
        <v>131</v>
      </c>
      <c r="F3392" s="79">
        <f t="shared" si="223"/>
        <v>1</v>
      </c>
    </row>
    <row r="3393" spans="1:6" x14ac:dyDescent="0.25">
      <c r="A3393" s="5" t="s">
        <v>38</v>
      </c>
      <c r="B3393" s="26">
        <v>44034</v>
      </c>
      <c r="C3393" s="4">
        <v>24</v>
      </c>
      <c r="D3393" s="29">
        <v>679</v>
      </c>
      <c r="F3393" s="79">
        <f t="shared" si="223"/>
        <v>6</v>
      </c>
    </row>
    <row r="3394" spans="1:6" x14ac:dyDescent="0.25">
      <c r="A3394" s="5" t="s">
        <v>48</v>
      </c>
      <c r="B3394" s="26">
        <v>44034</v>
      </c>
      <c r="C3394" s="4">
        <v>1</v>
      </c>
      <c r="D3394" s="29">
        <v>79</v>
      </c>
      <c r="F3394" s="79">
        <f>E3394+F3370</f>
        <v>0</v>
      </c>
    </row>
    <row r="3395" spans="1:6" x14ac:dyDescent="0.25">
      <c r="A3395" s="5" t="s">
        <v>39</v>
      </c>
      <c r="B3395" s="26">
        <v>44034</v>
      </c>
      <c r="C3395" s="4">
        <v>155</v>
      </c>
      <c r="D3395" s="29">
        <v>1033</v>
      </c>
      <c r="F3395" s="79">
        <f t="shared" ref="F3395:F3405" si="224">E3395+F3370</f>
        <v>0</v>
      </c>
    </row>
    <row r="3396" spans="1:6" x14ac:dyDescent="0.25">
      <c r="A3396" s="5" t="s">
        <v>40</v>
      </c>
      <c r="B3396" s="26">
        <v>44034</v>
      </c>
      <c r="C3396" s="4">
        <v>0</v>
      </c>
      <c r="D3396" s="29">
        <v>8</v>
      </c>
      <c r="F3396" s="79">
        <f t="shared" si="224"/>
        <v>30</v>
      </c>
    </row>
    <row r="3397" spans="1:6" x14ac:dyDescent="0.25">
      <c r="A3397" s="5" t="s">
        <v>28</v>
      </c>
      <c r="B3397" s="26">
        <v>44034</v>
      </c>
      <c r="C3397" s="4">
        <v>10</v>
      </c>
      <c r="D3397" s="29">
        <v>196</v>
      </c>
      <c r="F3397" s="79">
        <f t="shared" si="224"/>
        <v>0</v>
      </c>
    </row>
    <row r="3398" spans="1:6" x14ac:dyDescent="0.25">
      <c r="A3398" s="5" t="s">
        <v>24</v>
      </c>
      <c r="B3398" s="26">
        <v>44034</v>
      </c>
      <c r="C3398" s="4">
        <v>56</v>
      </c>
      <c r="D3398" s="29">
        <v>618</v>
      </c>
      <c r="E3398" s="4">
        <v>1</v>
      </c>
      <c r="F3398" s="79">
        <f t="shared" si="224"/>
        <v>1</v>
      </c>
    </row>
    <row r="3399" spans="1:6" x14ac:dyDescent="0.25">
      <c r="A3399" s="5" t="s">
        <v>30</v>
      </c>
      <c r="B3399" s="26">
        <v>44034</v>
      </c>
      <c r="C3399" s="4">
        <v>0</v>
      </c>
      <c r="D3399" s="29">
        <v>49</v>
      </c>
      <c r="F3399" s="79">
        <f t="shared" si="224"/>
        <v>0</v>
      </c>
    </row>
    <row r="3400" spans="1:6" x14ac:dyDescent="0.25">
      <c r="A3400" s="5" t="s">
        <v>26</v>
      </c>
      <c r="B3400" s="26">
        <v>44034</v>
      </c>
      <c r="C3400" s="4">
        <v>26</v>
      </c>
      <c r="D3400" s="29">
        <v>949</v>
      </c>
      <c r="F3400" s="79">
        <f t="shared" si="224"/>
        <v>1</v>
      </c>
    </row>
    <row r="3401" spans="1:6" x14ac:dyDescent="0.25">
      <c r="A3401" s="5" t="s">
        <v>25</v>
      </c>
      <c r="B3401" s="26">
        <v>44034</v>
      </c>
      <c r="C3401" s="4">
        <v>57</v>
      </c>
      <c r="D3401" s="29">
        <v>1432</v>
      </c>
      <c r="F3401" s="79">
        <f t="shared" si="224"/>
        <v>1</v>
      </c>
    </row>
    <row r="3402" spans="1:6" x14ac:dyDescent="0.25">
      <c r="A3402" s="5" t="s">
        <v>41</v>
      </c>
      <c r="B3402" s="26">
        <v>44034</v>
      </c>
      <c r="C3402" s="4">
        <v>19</v>
      </c>
      <c r="D3402" s="29">
        <v>200</v>
      </c>
      <c r="F3402" s="79">
        <f t="shared" si="224"/>
        <v>4</v>
      </c>
    </row>
    <row r="3403" spans="1:6" x14ac:dyDescent="0.25">
      <c r="A3403" s="5" t="s">
        <v>42</v>
      </c>
      <c r="B3403" s="26">
        <v>44034</v>
      </c>
      <c r="C3403" s="4">
        <v>1</v>
      </c>
      <c r="D3403" s="29">
        <v>17</v>
      </c>
      <c r="F3403" s="79">
        <f>E3403+F3379</f>
        <v>0</v>
      </c>
    </row>
    <row r="3404" spans="1:6" x14ac:dyDescent="0.25">
      <c r="A3404" s="5" t="s">
        <v>43</v>
      </c>
      <c r="B3404" s="26">
        <v>44034</v>
      </c>
      <c r="C3404" s="4">
        <v>2</v>
      </c>
      <c r="D3404" s="29">
        <v>17</v>
      </c>
      <c r="F3404" s="79">
        <f t="shared" si="224"/>
        <v>0</v>
      </c>
    </row>
    <row r="3405" spans="1:6" x14ac:dyDescent="0.25">
      <c r="A3405" s="5" t="s">
        <v>44</v>
      </c>
      <c r="B3405" s="26">
        <v>44034</v>
      </c>
      <c r="C3405" s="4">
        <v>17</v>
      </c>
      <c r="D3405" s="29">
        <v>239</v>
      </c>
      <c r="F3405" s="79">
        <f t="shared" si="224"/>
        <v>0</v>
      </c>
    </row>
    <row r="3406" spans="1:6" x14ac:dyDescent="0.25">
      <c r="A3406" s="5" t="s">
        <v>29</v>
      </c>
      <c r="B3406" s="26">
        <v>44034</v>
      </c>
      <c r="C3406" s="4">
        <v>49</v>
      </c>
      <c r="D3406" s="29">
        <v>802</v>
      </c>
      <c r="F3406" s="79">
        <f>E3406+F3382</f>
        <v>9</v>
      </c>
    </row>
    <row r="3407" spans="1:6" x14ac:dyDescent="0.25">
      <c r="A3407" s="5" t="s">
        <v>45</v>
      </c>
      <c r="B3407" s="26">
        <v>44034</v>
      </c>
      <c r="C3407" s="4">
        <v>1</v>
      </c>
      <c r="D3407" s="29">
        <v>40</v>
      </c>
      <c r="F3407" s="79">
        <f>E3407+F3383</f>
        <v>1</v>
      </c>
    </row>
    <row r="3408" spans="1:6" x14ac:dyDescent="0.25">
      <c r="A3408" s="5" t="s">
        <v>46</v>
      </c>
      <c r="B3408" s="26">
        <v>44034</v>
      </c>
      <c r="C3408" s="4">
        <v>10</v>
      </c>
      <c r="D3408" s="29">
        <v>259</v>
      </c>
      <c r="F3408" s="79">
        <f>E3408+F3384</f>
        <v>1</v>
      </c>
    </row>
    <row r="3409" spans="1:6" x14ac:dyDescent="0.25">
      <c r="A3409" s="5" t="s">
        <v>47</v>
      </c>
      <c r="B3409" s="26">
        <v>44034</v>
      </c>
      <c r="C3409" s="4">
        <v>2</v>
      </c>
      <c r="D3409" s="29">
        <v>106</v>
      </c>
      <c r="F3409" s="79">
        <f>E3409+F3385</f>
        <v>4</v>
      </c>
    </row>
    <row r="3410" spans="1:6" x14ac:dyDescent="0.25">
      <c r="A3410" s="61" t="s">
        <v>22</v>
      </c>
      <c r="B3410" s="26">
        <v>44035</v>
      </c>
      <c r="C3410" s="4">
        <v>4300</v>
      </c>
      <c r="D3410" s="29">
        <v>84916</v>
      </c>
      <c r="E3410" s="4">
        <f>4+6+30+29</f>
        <v>69</v>
      </c>
      <c r="F3410" s="79">
        <f>E3410+F3386</f>
        <v>1347</v>
      </c>
    </row>
    <row r="3411" spans="1:6" x14ac:dyDescent="0.25">
      <c r="A3411" s="5" t="s">
        <v>35</v>
      </c>
      <c r="B3411" s="26">
        <v>44035</v>
      </c>
      <c r="C3411" s="4">
        <v>0</v>
      </c>
      <c r="D3411" s="29">
        <v>60</v>
      </c>
      <c r="F3411" s="79">
        <f t="shared" ref="F3411:F3417" si="225">E3411+F3387</f>
        <v>0</v>
      </c>
    </row>
    <row r="3412" spans="1:6" x14ac:dyDescent="0.25">
      <c r="A3412" s="5" t="s">
        <v>21</v>
      </c>
      <c r="B3412" s="26">
        <v>44035</v>
      </c>
      <c r="C3412" s="4">
        <v>51</v>
      </c>
      <c r="D3412" s="29">
        <v>3155</v>
      </c>
      <c r="E3412" s="4">
        <v>3</v>
      </c>
      <c r="F3412" s="79">
        <f t="shared" si="225"/>
        <v>128</v>
      </c>
    </row>
    <row r="3413" spans="1:6" x14ac:dyDescent="0.25">
      <c r="A3413" s="5" t="s">
        <v>36</v>
      </c>
      <c r="B3413" s="26">
        <v>44035</v>
      </c>
      <c r="C3413" s="4">
        <v>1</v>
      </c>
      <c r="D3413" s="29">
        <v>255</v>
      </c>
      <c r="F3413" s="79">
        <f t="shared" si="225"/>
        <v>3</v>
      </c>
    </row>
    <row r="3414" spans="1:6" x14ac:dyDescent="0.25">
      <c r="A3414" s="5" t="s">
        <v>20</v>
      </c>
      <c r="B3414" s="26">
        <v>44035</v>
      </c>
      <c r="C3414" s="4">
        <v>1267</v>
      </c>
      <c r="D3414" s="29">
        <v>50800</v>
      </c>
      <c r="E3414" s="4">
        <f>9+8+9+13</f>
        <v>39</v>
      </c>
      <c r="F3414" s="79">
        <f t="shared" si="225"/>
        <v>1002</v>
      </c>
    </row>
    <row r="3415" spans="1:6" x14ac:dyDescent="0.25">
      <c r="A3415" s="5" t="s">
        <v>27</v>
      </c>
      <c r="B3415" s="26">
        <v>44035</v>
      </c>
      <c r="C3415" s="4">
        <v>102</v>
      </c>
      <c r="D3415" s="29">
        <v>1569</v>
      </c>
      <c r="F3415" s="79">
        <f t="shared" si="225"/>
        <v>38</v>
      </c>
    </row>
    <row r="3416" spans="1:6" x14ac:dyDescent="0.25">
      <c r="A3416" s="5" t="s">
        <v>37</v>
      </c>
      <c r="B3416" s="26">
        <v>44035</v>
      </c>
      <c r="C3416" s="4">
        <v>1</v>
      </c>
      <c r="D3416" s="29">
        <v>132</v>
      </c>
      <c r="F3416" s="79">
        <f t="shared" si="225"/>
        <v>1</v>
      </c>
    </row>
    <row r="3417" spans="1:6" x14ac:dyDescent="0.25">
      <c r="A3417" s="5" t="s">
        <v>38</v>
      </c>
      <c r="B3417" s="26">
        <v>44035</v>
      </c>
      <c r="C3417" s="4">
        <v>31</v>
      </c>
      <c r="D3417" s="29">
        <v>710</v>
      </c>
      <c r="F3417" s="79">
        <f t="shared" si="225"/>
        <v>6</v>
      </c>
    </row>
    <row r="3418" spans="1:6" x14ac:dyDescent="0.25">
      <c r="A3418" s="5" t="s">
        <v>48</v>
      </c>
      <c r="B3418" s="26">
        <v>44035</v>
      </c>
      <c r="C3418" s="4">
        <v>1</v>
      </c>
      <c r="D3418" s="29">
        <v>80</v>
      </c>
      <c r="F3418" s="79">
        <f>E3418+F3394</f>
        <v>0</v>
      </c>
    </row>
    <row r="3419" spans="1:6" x14ac:dyDescent="0.25">
      <c r="A3419" s="5" t="s">
        <v>39</v>
      </c>
      <c r="B3419" s="26">
        <v>44035</v>
      </c>
      <c r="C3419" s="4">
        <v>158</v>
      </c>
      <c r="D3419" s="29">
        <v>1191</v>
      </c>
      <c r="F3419" s="79">
        <f t="shared" ref="F3419:F3429" si="226">E3419+F3394</f>
        <v>0</v>
      </c>
    </row>
    <row r="3420" spans="1:6" x14ac:dyDescent="0.25">
      <c r="A3420" s="5" t="s">
        <v>40</v>
      </c>
      <c r="B3420" s="26">
        <v>44035</v>
      </c>
      <c r="C3420" s="4">
        <v>0</v>
      </c>
      <c r="D3420" s="29">
        <v>8</v>
      </c>
      <c r="F3420" s="79">
        <f t="shared" si="226"/>
        <v>0</v>
      </c>
    </row>
    <row r="3421" spans="1:6" x14ac:dyDescent="0.25">
      <c r="A3421" s="5" t="s">
        <v>28</v>
      </c>
      <c r="B3421" s="26">
        <v>44035</v>
      </c>
      <c r="C3421" s="4">
        <v>9</v>
      </c>
      <c r="D3421" s="29">
        <v>205</v>
      </c>
      <c r="F3421" s="79">
        <f t="shared" si="226"/>
        <v>30</v>
      </c>
    </row>
    <row r="3422" spans="1:6" x14ac:dyDescent="0.25">
      <c r="A3422" s="5" t="s">
        <v>24</v>
      </c>
      <c r="B3422" s="26">
        <v>44035</v>
      </c>
      <c r="C3422" s="4">
        <v>52</v>
      </c>
      <c r="D3422" s="29">
        <v>670</v>
      </c>
      <c r="E3422" s="4">
        <v>3</v>
      </c>
      <c r="F3422" s="79">
        <f t="shared" si="226"/>
        <v>3</v>
      </c>
    </row>
    <row r="3423" spans="1:6" x14ac:dyDescent="0.25">
      <c r="A3423" s="5" t="s">
        <v>30</v>
      </c>
      <c r="B3423" s="26">
        <v>44035</v>
      </c>
      <c r="C3423" s="4">
        <v>2</v>
      </c>
      <c r="D3423" s="29">
        <v>51</v>
      </c>
      <c r="F3423" s="79">
        <f t="shared" si="226"/>
        <v>1</v>
      </c>
    </row>
    <row r="3424" spans="1:6" x14ac:dyDescent="0.25">
      <c r="A3424" s="5" t="s">
        <v>26</v>
      </c>
      <c r="B3424" s="26">
        <v>44035</v>
      </c>
      <c r="C3424" s="4">
        <v>25</v>
      </c>
      <c r="D3424" s="29">
        <v>974</v>
      </c>
      <c r="F3424" s="79">
        <f t="shared" si="226"/>
        <v>0</v>
      </c>
    </row>
    <row r="3425" spans="1:6" x14ac:dyDescent="0.25">
      <c r="A3425" s="5" t="s">
        <v>25</v>
      </c>
      <c r="B3425" s="26">
        <v>44035</v>
      </c>
      <c r="C3425" s="4">
        <v>54</v>
      </c>
      <c r="D3425" s="29">
        <v>1486</v>
      </c>
      <c r="F3425" s="79">
        <f t="shared" si="226"/>
        <v>1</v>
      </c>
    </row>
    <row r="3426" spans="1:6" x14ac:dyDescent="0.25">
      <c r="A3426" s="5" t="s">
        <v>41</v>
      </c>
      <c r="B3426" s="26">
        <v>44035</v>
      </c>
      <c r="C3426" s="4">
        <v>1</v>
      </c>
      <c r="D3426" s="29">
        <v>201</v>
      </c>
      <c r="F3426" s="79">
        <f t="shared" si="226"/>
        <v>1</v>
      </c>
    </row>
    <row r="3427" spans="1:6" x14ac:dyDescent="0.25">
      <c r="A3427" s="5" t="s">
        <v>42</v>
      </c>
      <c r="B3427" s="26">
        <v>44035</v>
      </c>
      <c r="C3427" s="4">
        <v>2</v>
      </c>
      <c r="D3427" s="29">
        <v>19</v>
      </c>
      <c r="F3427" s="79">
        <f>E3427+F3403</f>
        <v>0</v>
      </c>
    </row>
    <row r="3428" spans="1:6" x14ac:dyDescent="0.25">
      <c r="A3428" s="5" t="s">
        <v>43</v>
      </c>
      <c r="B3428" s="26">
        <v>44035</v>
      </c>
      <c r="C3428" s="4">
        <v>1</v>
      </c>
      <c r="D3428" s="29">
        <v>18</v>
      </c>
      <c r="F3428" s="79">
        <f t="shared" si="226"/>
        <v>0</v>
      </c>
    </row>
    <row r="3429" spans="1:6" x14ac:dyDescent="0.25">
      <c r="A3429" s="5" t="s">
        <v>44</v>
      </c>
      <c r="B3429" s="26">
        <v>44035</v>
      </c>
      <c r="C3429" s="4">
        <v>24</v>
      </c>
      <c r="D3429" s="29">
        <v>263</v>
      </c>
      <c r="F3429" s="79">
        <f t="shared" si="226"/>
        <v>0</v>
      </c>
    </row>
    <row r="3430" spans="1:6" x14ac:dyDescent="0.25">
      <c r="A3430" s="5" t="s">
        <v>29</v>
      </c>
      <c r="B3430" s="26">
        <v>44035</v>
      </c>
      <c r="C3430" s="4">
        <v>34</v>
      </c>
      <c r="D3430" s="29">
        <v>836</v>
      </c>
      <c r="F3430" s="79">
        <f>E3430+F3406</f>
        <v>9</v>
      </c>
    </row>
    <row r="3431" spans="1:6" x14ac:dyDescent="0.25">
      <c r="A3431" s="5" t="s">
        <v>45</v>
      </c>
      <c r="B3431" s="26">
        <v>44035</v>
      </c>
      <c r="C3431" s="4">
        <v>4</v>
      </c>
      <c r="D3431" s="29">
        <v>44</v>
      </c>
      <c r="F3431" s="79">
        <f>E3431+F3407</f>
        <v>1</v>
      </c>
    </row>
    <row r="3432" spans="1:6" x14ac:dyDescent="0.25">
      <c r="A3432" s="5" t="s">
        <v>46</v>
      </c>
      <c r="B3432" s="26">
        <v>44035</v>
      </c>
      <c r="C3432" s="4">
        <v>4</v>
      </c>
      <c r="D3432" s="29">
        <v>263</v>
      </c>
      <c r="F3432" s="79">
        <f>E3432+F3408</f>
        <v>1</v>
      </c>
    </row>
    <row r="3433" spans="1:6" x14ac:dyDescent="0.25">
      <c r="A3433" s="5" t="s">
        <v>47</v>
      </c>
      <c r="B3433" s="26">
        <v>44035</v>
      </c>
      <c r="C3433" s="4">
        <v>0</v>
      </c>
      <c r="D3433" s="29">
        <v>106</v>
      </c>
      <c r="F3433" s="79">
        <f>E3433+F3409</f>
        <v>4</v>
      </c>
    </row>
    <row r="3434" spans="1:6" x14ac:dyDescent="0.25">
      <c r="A3434" s="61" t="s">
        <v>22</v>
      </c>
      <c r="B3434" s="26">
        <v>44036</v>
      </c>
      <c r="C3434" s="4">
        <v>3790</v>
      </c>
      <c r="D3434" s="29">
        <v>88706</v>
      </c>
      <c r="E3434" s="4">
        <f>12+32+36</f>
        <v>80</v>
      </c>
      <c r="F3434" s="79">
        <f>E3434+F3410</f>
        <v>1427</v>
      </c>
    </row>
    <row r="3435" spans="1:6" x14ac:dyDescent="0.25">
      <c r="A3435" s="5" t="s">
        <v>35</v>
      </c>
      <c r="B3435" s="26">
        <v>44036</v>
      </c>
      <c r="C3435" s="4">
        <v>0</v>
      </c>
      <c r="D3435" s="29">
        <v>60</v>
      </c>
      <c r="F3435" s="79">
        <f t="shared" ref="F3435:F3441" si="227">E3435+F3411</f>
        <v>0</v>
      </c>
    </row>
    <row r="3436" spans="1:6" x14ac:dyDescent="0.25">
      <c r="A3436" s="5" t="s">
        <v>21</v>
      </c>
      <c r="B3436" s="26">
        <v>44036</v>
      </c>
      <c r="C3436" s="4">
        <v>63</v>
      </c>
      <c r="D3436" s="29">
        <v>3218</v>
      </c>
      <c r="E3436" s="4">
        <v>3</v>
      </c>
      <c r="F3436" s="79">
        <f>E3436+F3412</f>
        <v>131</v>
      </c>
    </row>
    <row r="3437" spans="1:6" x14ac:dyDescent="0.25">
      <c r="A3437" s="5" t="s">
        <v>36</v>
      </c>
      <c r="B3437" s="26">
        <v>44036</v>
      </c>
      <c r="C3437" s="4">
        <v>6</v>
      </c>
      <c r="D3437" s="29">
        <v>261</v>
      </c>
      <c r="F3437" s="79">
        <f t="shared" si="227"/>
        <v>3</v>
      </c>
    </row>
    <row r="3438" spans="1:6" x14ac:dyDescent="0.25">
      <c r="A3438" s="5" t="s">
        <v>20</v>
      </c>
      <c r="B3438" s="26">
        <v>44036</v>
      </c>
      <c r="C3438" s="4">
        <v>1157</v>
      </c>
      <c r="D3438" s="29">
        <v>51957</v>
      </c>
      <c r="E3438" s="4">
        <f>4+8+7</f>
        <v>19</v>
      </c>
      <c r="F3438" s="79">
        <f t="shared" si="227"/>
        <v>1021</v>
      </c>
    </row>
    <row r="3439" spans="1:6" x14ac:dyDescent="0.25">
      <c r="A3439" s="5" t="s">
        <v>27</v>
      </c>
      <c r="B3439" s="26">
        <v>44036</v>
      </c>
      <c r="C3439" s="4">
        <v>56</v>
      </c>
      <c r="D3439" s="29">
        <v>1625</v>
      </c>
      <c r="E3439" s="4">
        <v>1</v>
      </c>
      <c r="F3439" s="79">
        <f t="shared" si="227"/>
        <v>39</v>
      </c>
    </row>
    <row r="3440" spans="1:6" x14ac:dyDescent="0.25">
      <c r="A3440" s="5" t="s">
        <v>37</v>
      </c>
      <c r="B3440" s="26">
        <v>44036</v>
      </c>
      <c r="C3440" s="4">
        <v>0</v>
      </c>
      <c r="D3440" s="29">
        <v>132</v>
      </c>
      <c r="F3440" s="79">
        <f t="shared" si="227"/>
        <v>1</v>
      </c>
    </row>
    <row r="3441" spans="1:6" x14ac:dyDescent="0.25">
      <c r="A3441" s="5" t="s">
        <v>38</v>
      </c>
      <c r="B3441" s="26">
        <v>44036</v>
      </c>
      <c r="C3441" s="4">
        <v>11</v>
      </c>
      <c r="D3441" s="29">
        <v>721</v>
      </c>
      <c r="F3441" s="79">
        <f t="shared" si="227"/>
        <v>6</v>
      </c>
    </row>
    <row r="3442" spans="1:6" x14ac:dyDescent="0.25">
      <c r="A3442" s="5" t="s">
        <v>48</v>
      </c>
      <c r="B3442" s="26">
        <v>44036</v>
      </c>
      <c r="C3442" s="4">
        <v>1</v>
      </c>
      <c r="D3442" s="29">
        <v>81</v>
      </c>
      <c r="F3442" s="79">
        <f>E3442+F3418</f>
        <v>0</v>
      </c>
    </row>
    <row r="3443" spans="1:6" x14ac:dyDescent="0.25">
      <c r="A3443" s="5" t="s">
        <v>39</v>
      </c>
      <c r="B3443" s="26">
        <v>44036</v>
      </c>
      <c r="C3443" s="4">
        <v>155</v>
      </c>
      <c r="D3443" s="29">
        <v>1346</v>
      </c>
      <c r="F3443" s="79">
        <f t="shared" ref="F3443:F3453" si="228">E3443+F3418</f>
        <v>0</v>
      </c>
    </row>
    <row r="3444" spans="1:6" x14ac:dyDescent="0.25">
      <c r="A3444" s="5" t="s">
        <v>40</v>
      </c>
      <c r="B3444" s="26">
        <v>44036</v>
      </c>
      <c r="C3444" s="4">
        <v>0</v>
      </c>
      <c r="D3444" s="29">
        <v>8</v>
      </c>
      <c r="F3444" s="79">
        <f t="shared" si="228"/>
        <v>0</v>
      </c>
    </row>
    <row r="3445" spans="1:6" x14ac:dyDescent="0.25">
      <c r="A3445" s="5" t="s">
        <v>28</v>
      </c>
      <c r="B3445" s="26">
        <v>44036</v>
      </c>
      <c r="C3445" s="4">
        <v>10</v>
      </c>
      <c r="D3445" s="29">
        <v>215</v>
      </c>
      <c r="F3445" s="79">
        <f t="shared" si="228"/>
        <v>0</v>
      </c>
    </row>
    <row r="3446" spans="1:6" x14ac:dyDescent="0.25">
      <c r="A3446" s="5" t="s">
        <v>24</v>
      </c>
      <c r="B3446" s="26">
        <v>44036</v>
      </c>
      <c r="C3446" s="4">
        <v>56</v>
      </c>
      <c r="D3446" s="29">
        <v>726</v>
      </c>
      <c r="E3446" s="4">
        <v>1</v>
      </c>
      <c r="F3446" s="79">
        <f t="shared" si="228"/>
        <v>31</v>
      </c>
    </row>
    <row r="3447" spans="1:6" x14ac:dyDescent="0.25">
      <c r="A3447" s="5" t="s">
        <v>30</v>
      </c>
      <c r="B3447" s="26">
        <v>44036</v>
      </c>
      <c r="C3447" s="4">
        <v>1</v>
      </c>
      <c r="D3447" s="29">
        <v>52</v>
      </c>
      <c r="F3447" s="79">
        <f t="shared" si="228"/>
        <v>3</v>
      </c>
    </row>
    <row r="3448" spans="1:6" x14ac:dyDescent="0.25">
      <c r="A3448" s="5" t="s">
        <v>26</v>
      </c>
      <c r="B3448" s="26">
        <v>44036</v>
      </c>
      <c r="C3448" s="4">
        <v>18</v>
      </c>
      <c r="D3448" s="29">
        <v>992</v>
      </c>
      <c r="F3448" s="79">
        <f t="shared" si="228"/>
        <v>1</v>
      </c>
    </row>
    <row r="3449" spans="1:6" x14ac:dyDescent="0.25">
      <c r="A3449" s="5" t="s">
        <v>25</v>
      </c>
      <c r="B3449" s="26">
        <v>44036</v>
      </c>
      <c r="C3449" s="4">
        <v>40</v>
      </c>
      <c r="D3449" s="29">
        <v>1526</v>
      </c>
      <c r="E3449" s="4">
        <v>1</v>
      </c>
      <c r="F3449" s="79">
        <f t="shared" si="228"/>
        <v>1</v>
      </c>
    </row>
    <row r="3450" spans="1:6" x14ac:dyDescent="0.25">
      <c r="A3450" s="5" t="s">
        <v>41</v>
      </c>
      <c r="B3450" s="26">
        <v>44036</v>
      </c>
      <c r="C3450" s="4">
        <v>13</v>
      </c>
      <c r="D3450" s="29">
        <v>214</v>
      </c>
      <c r="F3450" s="79">
        <f t="shared" si="228"/>
        <v>1</v>
      </c>
    </row>
    <row r="3451" spans="1:6" x14ac:dyDescent="0.25">
      <c r="A3451" s="5" t="s">
        <v>42</v>
      </c>
      <c r="B3451" s="26">
        <v>44036</v>
      </c>
      <c r="C3451" s="4">
        <v>0</v>
      </c>
      <c r="D3451" s="29">
        <v>19</v>
      </c>
      <c r="F3451" s="79">
        <f>E3451+F3427</f>
        <v>0</v>
      </c>
    </row>
    <row r="3452" spans="1:6" x14ac:dyDescent="0.25">
      <c r="A3452" s="5" t="s">
        <v>43</v>
      </c>
      <c r="B3452" s="26">
        <v>44036</v>
      </c>
      <c r="C3452" s="4">
        <v>1</v>
      </c>
      <c r="D3452" s="29">
        <v>19</v>
      </c>
      <c r="F3452" s="79">
        <f t="shared" si="228"/>
        <v>0</v>
      </c>
    </row>
    <row r="3453" spans="1:6" x14ac:dyDescent="0.25">
      <c r="A3453" s="5" t="s">
        <v>44</v>
      </c>
      <c r="B3453" s="26">
        <v>44036</v>
      </c>
      <c r="C3453" s="4">
        <v>38</v>
      </c>
      <c r="D3453" s="29">
        <v>301</v>
      </c>
      <c r="F3453" s="79">
        <f t="shared" si="228"/>
        <v>0</v>
      </c>
    </row>
    <row r="3454" spans="1:6" x14ac:dyDescent="0.25">
      <c r="A3454" s="5" t="s">
        <v>29</v>
      </c>
      <c r="B3454" s="26">
        <v>44036</v>
      </c>
      <c r="C3454" s="4">
        <v>32</v>
      </c>
      <c r="D3454" s="29">
        <v>868</v>
      </c>
      <c r="F3454" s="79">
        <f>E3454+F3430</f>
        <v>9</v>
      </c>
    </row>
    <row r="3455" spans="1:6" x14ac:dyDescent="0.25">
      <c r="A3455" s="5" t="s">
        <v>45</v>
      </c>
      <c r="B3455" s="26">
        <v>44036</v>
      </c>
      <c r="C3455" s="4">
        <v>2</v>
      </c>
      <c r="D3455" s="29">
        <v>46</v>
      </c>
      <c r="F3455" s="79">
        <f>E3455+F3431</f>
        <v>1</v>
      </c>
    </row>
    <row r="3456" spans="1:6" x14ac:dyDescent="0.25">
      <c r="A3456" s="5" t="s">
        <v>46</v>
      </c>
      <c r="B3456" s="26">
        <v>44036</v>
      </c>
      <c r="C3456" s="4">
        <v>37</v>
      </c>
      <c r="D3456" s="29">
        <v>300</v>
      </c>
      <c r="F3456" s="79">
        <f>E3456+F3432</f>
        <v>1</v>
      </c>
    </row>
    <row r="3457" spans="1:6" x14ac:dyDescent="0.25">
      <c r="A3457" s="5" t="s">
        <v>47</v>
      </c>
      <c r="B3457" s="26">
        <v>44036</v>
      </c>
      <c r="C3457" s="4">
        <v>4</v>
      </c>
      <c r="D3457" s="29">
        <v>110</v>
      </c>
      <c r="F3457" s="79">
        <f>E3457+F3433</f>
        <v>4</v>
      </c>
    </row>
    <row r="3458" spans="1:6" x14ac:dyDescent="0.25">
      <c r="A3458" s="61" t="s">
        <v>22</v>
      </c>
      <c r="B3458" s="26">
        <v>44037</v>
      </c>
      <c r="C3458" s="4">
        <v>3250</v>
      </c>
      <c r="D3458" s="29">
        <v>91956</v>
      </c>
      <c r="E3458" s="4">
        <f>34+18+22</f>
        <v>74</v>
      </c>
      <c r="F3458" s="79">
        <f>E3458+F3434</f>
        <v>1501</v>
      </c>
    </row>
    <row r="3459" spans="1:6" x14ac:dyDescent="0.25">
      <c r="A3459" s="5" t="s">
        <v>35</v>
      </c>
      <c r="B3459" s="26">
        <v>44037</v>
      </c>
      <c r="C3459" s="4">
        <v>0</v>
      </c>
      <c r="D3459" s="29">
        <v>60</v>
      </c>
      <c r="F3459" s="79">
        <f t="shared" ref="F3459:F3465" si="229">E3459+F3435</f>
        <v>0</v>
      </c>
    </row>
    <row r="3460" spans="1:6" x14ac:dyDescent="0.25">
      <c r="A3460" s="5" t="s">
        <v>21</v>
      </c>
      <c r="B3460" s="26">
        <v>44037</v>
      </c>
      <c r="C3460" s="4">
        <v>42</v>
      </c>
      <c r="D3460" s="29">
        <v>3260</v>
      </c>
      <c r="E3460" s="4">
        <v>2</v>
      </c>
      <c r="F3460" s="79">
        <f t="shared" si="229"/>
        <v>133</v>
      </c>
    </row>
    <row r="3461" spans="1:6" x14ac:dyDescent="0.25">
      <c r="A3461" s="5" t="s">
        <v>36</v>
      </c>
      <c r="B3461" s="26">
        <v>44037</v>
      </c>
      <c r="C3461" s="4">
        <v>2</v>
      </c>
      <c r="D3461" s="29">
        <v>263</v>
      </c>
      <c r="F3461" s="79">
        <f t="shared" si="229"/>
        <v>3</v>
      </c>
    </row>
    <row r="3462" spans="1:6" x14ac:dyDescent="0.25">
      <c r="A3462" s="5" t="s">
        <v>20</v>
      </c>
      <c r="B3462" s="26">
        <v>44037</v>
      </c>
      <c r="C3462" s="4">
        <v>1121</v>
      </c>
      <c r="D3462" s="29">
        <v>53078</v>
      </c>
      <c r="E3462" s="4">
        <v>8</v>
      </c>
      <c r="F3462" s="79">
        <f t="shared" si="229"/>
        <v>1029</v>
      </c>
    </row>
    <row r="3463" spans="1:6" x14ac:dyDescent="0.25">
      <c r="A3463" s="5" t="s">
        <v>27</v>
      </c>
      <c r="B3463" s="26">
        <v>44037</v>
      </c>
      <c r="C3463" s="4">
        <v>70</v>
      </c>
      <c r="D3463" s="29">
        <v>1695</v>
      </c>
      <c r="F3463" s="79">
        <f t="shared" si="229"/>
        <v>39</v>
      </c>
    </row>
    <row r="3464" spans="1:6" x14ac:dyDescent="0.25">
      <c r="A3464" s="5" t="s">
        <v>37</v>
      </c>
      <c r="B3464" s="26">
        <v>44037</v>
      </c>
      <c r="C3464" s="4">
        <v>5</v>
      </c>
      <c r="D3464" s="29">
        <v>137</v>
      </c>
      <c r="F3464" s="79">
        <f t="shared" si="229"/>
        <v>1</v>
      </c>
    </row>
    <row r="3465" spans="1:6" x14ac:dyDescent="0.25">
      <c r="A3465" s="5" t="s">
        <v>38</v>
      </c>
      <c r="B3465" s="26">
        <v>44037</v>
      </c>
      <c r="C3465" s="4">
        <v>18</v>
      </c>
      <c r="D3465" s="29">
        <v>739</v>
      </c>
      <c r="F3465" s="79">
        <f t="shared" si="229"/>
        <v>6</v>
      </c>
    </row>
    <row r="3466" spans="1:6" x14ac:dyDescent="0.25">
      <c r="A3466" s="5" t="s">
        <v>48</v>
      </c>
      <c r="B3466" s="26">
        <v>44037</v>
      </c>
      <c r="C3466" s="4">
        <v>0</v>
      </c>
      <c r="D3466" s="29">
        <v>81</v>
      </c>
      <c r="F3466" s="79">
        <f>E3466+F3442</f>
        <v>0</v>
      </c>
    </row>
    <row r="3467" spans="1:6" x14ac:dyDescent="0.25">
      <c r="A3467" s="5" t="s">
        <v>39</v>
      </c>
      <c r="B3467" s="26">
        <v>44037</v>
      </c>
      <c r="C3467" s="4">
        <v>36</v>
      </c>
      <c r="D3467" s="29">
        <v>1382</v>
      </c>
      <c r="F3467" s="79">
        <f t="shared" ref="F3467:F3477" si="230">E3467+F3442</f>
        <v>0</v>
      </c>
    </row>
    <row r="3468" spans="1:6" x14ac:dyDescent="0.25">
      <c r="A3468" s="5" t="s">
        <v>40</v>
      </c>
      <c r="B3468" s="26">
        <v>44037</v>
      </c>
      <c r="C3468" s="4">
        <v>25</v>
      </c>
      <c r="D3468" s="29">
        <v>33</v>
      </c>
      <c r="F3468" s="79">
        <f t="shared" si="230"/>
        <v>0</v>
      </c>
    </row>
    <row r="3469" spans="1:6" x14ac:dyDescent="0.25">
      <c r="A3469" s="5" t="s">
        <v>28</v>
      </c>
      <c r="B3469" s="26">
        <v>44037</v>
      </c>
      <c r="C3469" s="4">
        <v>15</v>
      </c>
      <c r="D3469" s="29">
        <v>230</v>
      </c>
      <c r="F3469" s="79">
        <f t="shared" si="230"/>
        <v>0</v>
      </c>
    </row>
    <row r="3470" spans="1:6" x14ac:dyDescent="0.25">
      <c r="A3470" s="5" t="s">
        <v>24</v>
      </c>
      <c r="B3470" s="26">
        <v>44037</v>
      </c>
      <c r="C3470" s="4">
        <v>60</v>
      </c>
      <c r="D3470" s="29">
        <v>786</v>
      </c>
      <c r="F3470" s="79">
        <f t="shared" si="230"/>
        <v>0</v>
      </c>
    </row>
    <row r="3471" spans="1:6" x14ac:dyDescent="0.25">
      <c r="A3471" s="5" t="s">
        <v>30</v>
      </c>
      <c r="B3471" s="26">
        <v>44037</v>
      </c>
      <c r="C3471" s="4">
        <v>3</v>
      </c>
      <c r="D3471" s="29">
        <v>55</v>
      </c>
      <c r="F3471" s="79">
        <f t="shared" si="230"/>
        <v>31</v>
      </c>
    </row>
    <row r="3472" spans="1:6" x14ac:dyDescent="0.25">
      <c r="A3472" s="5" t="s">
        <v>26</v>
      </c>
      <c r="B3472" s="26">
        <v>44037</v>
      </c>
      <c r="C3472" s="4">
        <v>25</v>
      </c>
      <c r="D3472" s="29">
        <v>1017</v>
      </c>
      <c r="E3472" s="4">
        <v>1</v>
      </c>
      <c r="F3472" s="79">
        <f t="shared" si="230"/>
        <v>4</v>
      </c>
    </row>
    <row r="3473" spans="1:6" x14ac:dyDescent="0.25">
      <c r="A3473" s="5" t="s">
        <v>25</v>
      </c>
      <c r="B3473" s="26">
        <v>44037</v>
      </c>
      <c r="C3473" s="4">
        <v>28</v>
      </c>
      <c r="D3473" s="29">
        <v>1554</v>
      </c>
      <c r="F3473" s="79">
        <f t="shared" si="230"/>
        <v>1</v>
      </c>
    </row>
    <row r="3474" spans="1:6" x14ac:dyDescent="0.25">
      <c r="A3474" s="5" t="s">
        <v>41</v>
      </c>
      <c r="B3474" s="26">
        <v>44037</v>
      </c>
      <c r="C3474" s="4">
        <v>29</v>
      </c>
      <c r="D3474" s="29">
        <v>243</v>
      </c>
      <c r="F3474" s="79">
        <f t="shared" si="230"/>
        <v>1</v>
      </c>
    </row>
    <row r="3475" spans="1:6" x14ac:dyDescent="0.25">
      <c r="A3475" s="5" t="s">
        <v>42</v>
      </c>
      <c r="B3475" s="26">
        <v>44037</v>
      </c>
      <c r="C3475" s="4">
        <v>0</v>
      </c>
      <c r="D3475" s="29">
        <v>19</v>
      </c>
      <c r="F3475" s="79">
        <f>E3475+F3451</f>
        <v>0</v>
      </c>
    </row>
    <row r="3476" spans="1:6" x14ac:dyDescent="0.25">
      <c r="A3476" s="5" t="s">
        <v>43</v>
      </c>
      <c r="B3476" s="26">
        <v>44037</v>
      </c>
      <c r="C3476" s="4">
        <v>0</v>
      </c>
      <c r="D3476" s="29">
        <v>19</v>
      </c>
      <c r="F3476" s="79">
        <f t="shared" si="230"/>
        <v>0</v>
      </c>
    </row>
    <row r="3477" spans="1:6" x14ac:dyDescent="0.25">
      <c r="A3477" s="5" t="s">
        <v>44</v>
      </c>
      <c r="B3477" s="26">
        <v>44037</v>
      </c>
      <c r="C3477" s="4">
        <v>8</v>
      </c>
      <c r="D3477" s="29">
        <v>309</v>
      </c>
      <c r="E3477" s="4">
        <v>1</v>
      </c>
      <c r="F3477" s="79">
        <f t="shared" si="230"/>
        <v>1</v>
      </c>
    </row>
    <row r="3478" spans="1:6" x14ac:dyDescent="0.25">
      <c r="A3478" s="5" t="s">
        <v>29</v>
      </c>
      <c r="B3478" s="26">
        <v>44037</v>
      </c>
      <c r="C3478" s="4">
        <v>30</v>
      </c>
      <c r="D3478" s="29">
        <v>898</v>
      </c>
      <c r="F3478" s="79">
        <f>E3478+F3454</f>
        <v>9</v>
      </c>
    </row>
    <row r="3479" spans="1:6" x14ac:dyDescent="0.25">
      <c r="A3479" s="5" t="s">
        <v>45</v>
      </c>
      <c r="B3479" s="26">
        <v>44037</v>
      </c>
      <c r="C3479" s="4">
        <v>3</v>
      </c>
      <c r="D3479" s="29">
        <v>49</v>
      </c>
      <c r="F3479" s="79">
        <f>E3479+F3455</f>
        <v>1</v>
      </c>
    </row>
    <row r="3480" spans="1:6" x14ac:dyDescent="0.25">
      <c r="A3480" s="5" t="s">
        <v>46</v>
      </c>
      <c r="B3480" s="26">
        <v>44037</v>
      </c>
      <c r="C3480" s="4">
        <v>36</v>
      </c>
      <c r="D3480" s="29">
        <v>336</v>
      </c>
      <c r="F3480" s="79">
        <f>E3480+F3456</f>
        <v>1</v>
      </c>
    </row>
    <row r="3481" spans="1:6" x14ac:dyDescent="0.25">
      <c r="A3481" s="5" t="s">
        <v>47</v>
      </c>
      <c r="B3481" s="26">
        <v>44037</v>
      </c>
      <c r="C3481" s="4">
        <v>8</v>
      </c>
      <c r="D3481" s="29">
        <v>118</v>
      </c>
      <c r="F3481" s="79">
        <f>E3481+F3457</f>
        <v>4</v>
      </c>
    </row>
    <row r="3482" spans="1:6" x14ac:dyDescent="0.25">
      <c r="A3482" s="61" t="s">
        <v>22</v>
      </c>
      <c r="B3482" s="26">
        <v>44038</v>
      </c>
      <c r="C3482" s="4">
        <v>2917</v>
      </c>
      <c r="D3482" s="29">
        <v>94873</v>
      </c>
      <c r="E3482" s="4">
        <v>29</v>
      </c>
      <c r="F3482" s="79">
        <f>E3482+F3458</f>
        <v>1530</v>
      </c>
    </row>
    <row r="3483" spans="1:6" x14ac:dyDescent="0.25">
      <c r="A3483" s="5" t="s">
        <v>35</v>
      </c>
      <c r="B3483" s="26">
        <v>44038</v>
      </c>
      <c r="C3483" s="4">
        <v>0</v>
      </c>
      <c r="D3483" s="29">
        <v>60</v>
      </c>
      <c r="F3483" s="79">
        <f t="shared" ref="F3483:F3489" si="231">E3483+F3459</f>
        <v>0</v>
      </c>
    </row>
    <row r="3484" spans="1:6" x14ac:dyDescent="0.25">
      <c r="A3484" s="5" t="s">
        <v>21</v>
      </c>
      <c r="B3484" s="26">
        <v>44038</v>
      </c>
      <c r="C3484" s="4">
        <v>66</v>
      </c>
      <c r="D3484" s="29">
        <v>3326</v>
      </c>
      <c r="F3484" s="79">
        <f t="shared" si="231"/>
        <v>133</v>
      </c>
    </row>
    <row r="3485" spans="1:6" x14ac:dyDescent="0.25">
      <c r="A3485" s="5" t="s">
        <v>36</v>
      </c>
      <c r="B3485" s="26">
        <v>44038</v>
      </c>
      <c r="C3485" s="4">
        <v>2</v>
      </c>
      <c r="D3485" s="29">
        <v>265</v>
      </c>
      <c r="F3485" s="79">
        <f t="shared" si="231"/>
        <v>3</v>
      </c>
    </row>
    <row r="3486" spans="1:6" x14ac:dyDescent="0.25">
      <c r="A3486" s="5" t="s">
        <v>20</v>
      </c>
      <c r="B3486" s="26">
        <v>44038</v>
      </c>
      <c r="C3486" s="4">
        <v>888</v>
      </c>
      <c r="D3486" s="29">
        <v>53966</v>
      </c>
      <c r="E3486" s="4">
        <v>12</v>
      </c>
      <c r="F3486" s="79">
        <f t="shared" si="231"/>
        <v>1041</v>
      </c>
    </row>
    <row r="3487" spans="1:6" x14ac:dyDescent="0.25">
      <c r="A3487" s="5" t="s">
        <v>27</v>
      </c>
      <c r="B3487" s="26">
        <v>44038</v>
      </c>
      <c r="C3487" s="4">
        <v>80</v>
      </c>
      <c r="D3487" s="29">
        <v>1775</v>
      </c>
      <c r="E3487" s="4">
        <v>1</v>
      </c>
      <c r="F3487" s="79">
        <f t="shared" si="231"/>
        <v>40</v>
      </c>
    </row>
    <row r="3488" spans="1:6" x14ac:dyDescent="0.25">
      <c r="A3488" s="5" t="s">
        <v>37</v>
      </c>
      <c r="B3488" s="26">
        <v>44038</v>
      </c>
      <c r="C3488" s="4">
        <v>2</v>
      </c>
      <c r="D3488" s="29">
        <v>139</v>
      </c>
      <c r="F3488" s="79">
        <f t="shared" si="231"/>
        <v>1</v>
      </c>
    </row>
    <row r="3489" spans="1:6" x14ac:dyDescent="0.25">
      <c r="A3489" s="5" t="s">
        <v>38</v>
      </c>
      <c r="B3489" s="26">
        <v>44038</v>
      </c>
      <c r="C3489" s="4">
        <v>21</v>
      </c>
      <c r="D3489" s="29">
        <v>760</v>
      </c>
      <c r="F3489" s="79">
        <f t="shared" si="231"/>
        <v>6</v>
      </c>
    </row>
    <row r="3490" spans="1:6" x14ac:dyDescent="0.25">
      <c r="A3490" s="5" t="s">
        <v>48</v>
      </c>
      <c r="B3490" s="26">
        <v>44038</v>
      </c>
      <c r="C3490" s="4">
        <v>0</v>
      </c>
      <c r="D3490" s="29">
        <v>81</v>
      </c>
      <c r="F3490" s="79">
        <f>E3490+F3466</f>
        <v>0</v>
      </c>
    </row>
    <row r="3491" spans="1:6" x14ac:dyDescent="0.25">
      <c r="A3491" s="5" t="s">
        <v>39</v>
      </c>
      <c r="B3491" s="26">
        <v>44038</v>
      </c>
      <c r="C3491" s="4">
        <v>46</v>
      </c>
      <c r="D3491" s="29">
        <v>1428</v>
      </c>
      <c r="F3491" s="79">
        <f t="shared" ref="F3491:F3501" si="232">E3491+F3466</f>
        <v>0</v>
      </c>
    </row>
    <row r="3492" spans="1:6" x14ac:dyDescent="0.25">
      <c r="A3492" s="5" t="s">
        <v>40</v>
      </c>
      <c r="B3492" s="26">
        <v>44038</v>
      </c>
      <c r="C3492" s="4">
        <v>7</v>
      </c>
      <c r="D3492" s="29">
        <v>40</v>
      </c>
      <c r="F3492" s="79">
        <f t="shared" si="232"/>
        <v>0</v>
      </c>
    </row>
    <row r="3493" spans="1:6" x14ac:dyDescent="0.25">
      <c r="A3493" s="5" t="s">
        <v>28</v>
      </c>
      <c r="B3493" s="26">
        <v>44038</v>
      </c>
      <c r="C3493" s="4">
        <v>9</v>
      </c>
      <c r="D3493" s="29">
        <v>239</v>
      </c>
      <c r="F3493" s="79">
        <f t="shared" si="232"/>
        <v>0</v>
      </c>
    </row>
    <row r="3494" spans="1:6" x14ac:dyDescent="0.25">
      <c r="A3494" s="5" t="s">
        <v>24</v>
      </c>
      <c r="B3494" s="26">
        <v>44038</v>
      </c>
      <c r="C3494" s="4">
        <v>31</v>
      </c>
      <c r="D3494" s="29">
        <v>817</v>
      </c>
      <c r="E3494" s="4">
        <v>3</v>
      </c>
      <c r="F3494" s="79">
        <f t="shared" si="232"/>
        <v>3</v>
      </c>
    </row>
    <row r="3495" spans="1:6" x14ac:dyDescent="0.25">
      <c r="A3495" s="5" t="s">
        <v>30</v>
      </c>
      <c r="B3495" s="26">
        <v>44038</v>
      </c>
      <c r="C3495" s="4">
        <v>2</v>
      </c>
      <c r="D3495" s="29">
        <v>57</v>
      </c>
      <c r="F3495" s="79">
        <f t="shared" si="232"/>
        <v>0</v>
      </c>
    </row>
    <row r="3496" spans="1:6" x14ac:dyDescent="0.25">
      <c r="A3496" s="5" t="s">
        <v>26</v>
      </c>
      <c r="B3496" s="26">
        <v>44038</v>
      </c>
      <c r="C3496" s="4">
        <v>25</v>
      </c>
      <c r="D3496" s="29">
        <v>1042</v>
      </c>
      <c r="F3496" s="79">
        <f t="shared" si="232"/>
        <v>31</v>
      </c>
    </row>
    <row r="3497" spans="1:6" x14ac:dyDescent="0.25">
      <c r="A3497" s="5" t="s">
        <v>25</v>
      </c>
      <c r="B3497" s="26">
        <v>44038</v>
      </c>
      <c r="C3497" s="4">
        <v>18</v>
      </c>
      <c r="D3497" s="29">
        <v>1572</v>
      </c>
      <c r="E3497" s="4">
        <v>0</v>
      </c>
      <c r="F3497" s="79">
        <f t="shared" si="232"/>
        <v>4</v>
      </c>
    </row>
    <row r="3498" spans="1:6" x14ac:dyDescent="0.25">
      <c r="A3498" s="5" t="s">
        <v>41</v>
      </c>
      <c r="B3498" s="26">
        <v>44038</v>
      </c>
      <c r="C3498" s="4">
        <v>0</v>
      </c>
      <c r="D3498" s="29">
        <v>243</v>
      </c>
      <c r="F3498" s="79">
        <f t="shared" si="232"/>
        <v>1</v>
      </c>
    </row>
    <row r="3499" spans="1:6" x14ac:dyDescent="0.25">
      <c r="A3499" s="5" t="s">
        <v>42</v>
      </c>
      <c r="B3499" s="26">
        <v>44038</v>
      </c>
      <c r="C3499" s="4">
        <v>2</v>
      </c>
      <c r="D3499" s="29">
        <v>21</v>
      </c>
      <c r="F3499" s="79">
        <f>E3499+F3475</f>
        <v>0</v>
      </c>
    </row>
    <row r="3500" spans="1:6" x14ac:dyDescent="0.25">
      <c r="A3500" s="5" t="s">
        <v>43</v>
      </c>
      <c r="B3500" s="26">
        <v>44038</v>
      </c>
      <c r="C3500" s="4">
        <v>0</v>
      </c>
      <c r="D3500" s="29">
        <v>19</v>
      </c>
      <c r="F3500" s="79">
        <f t="shared" si="232"/>
        <v>0</v>
      </c>
    </row>
    <row r="3501" spans="1:6" x14ac:dyDescent="0.25">
      <c r="A3501" s="5" t="s">
        <v>44</v>
      </c>
      <c r="B3501" s="26">
        <v>44038</v>
      </c>
      <c r="C3501" s="4">
        <v>20</v>
      </c>
      <c r="D3501" s="29">
        <v>329</v>
      </c>
      <c r="F3501" s="79">
        <f t="shared" si="232"/>
        <v>0</v>
      </c>
    </row>
    <row r="3502" spans="1:6" x14ac:dyDescent="0.25">
      <c r="A3502" s="5" t="s">
        <v>29</v>
      </c>
      <c r="B3502" s="26">
        <v>44038</v>
      </c>
      <c r="C3502" s="4">
        <v>41</v>
      </c>
      <c r="D3502" s="29">
        <v>939</v>
      </c>
      <c r="F3502" s="79">
        <f>E3502+F3478</f>
        <v>9</v>
      </c>
    </row>
    <row r="3503" spans="1:6" x14ac:dyDescent="0.25">
      <c r="A3503" s="5" t="s">
        <v>45</v>
      </c>
      <c r="B3503" s="26">
        <v>44038</v>
      </c>
      <c r="C3503" s="4">
        <v>1</v>
      </c>
      <c r="D3503" s="29">
        <v>50</v>
      </c>
      <c r="F3503" s="79">
        <f>E3503+F3479</f>
        <v>1</v>
      </c>
    </row>
    <row r="3504" spans="1:6" x14ac:dyDescent="0.25">
      <c r="A3504" s="5" t="s">
        <v>46</v>
      </c>
      <c r="B3504" s="26">
        <v>44038</v>
      </c>
      <c r="C3504" s="4">
        <v>6</v>
      </c>
      <c r="D3504" s="29">
        <v>342</v>
      </c>
      <c r="F3504" s="79">
        <f>E3504+F3480</f>
        <v>1</v>
      </c>
    </row>
    <row r="3505" spans="1:6" x14ac:dyDescent="0.25">
      <c r="A3505" s="5" t="s">
        <v>47</v>
      </c>
      <c r="B3505" s="26">
        <v>44038</v>
      </c>
      <c r="C3505" s="4">
        <v>8</v>
      </c>
      <c r="D3505" s="29">
        <v>126</v>
      </c>
      <c r="F3505" s="79">
        <f>E3505+F3481</f>
        <v>4</v>
      </c>
    </row>
    <row r="3506" spans="1:6" x14ac:dyDescent="0.25">
      <c r="A3506" s="61" t="s">
        <v>22</v>
      </c>
      <c r="B3506" s="26">
        <v>44039</v>
      </c>
      <c r="C3506" s="4">
        <v>3351</v>
      </c>
      <c r="D3506" s="29">
        <v>98224</v>
      </c>
      <c r="E3506" s="4">
        <f>4+3+26+26</f>
        <v>59</v>
      </c>
      <c r="F3506" s="79">
        <f>E3506+F3482</f>
        <v>1589</v>
      </c>
    </row>
    <row r="3507" spans="1:6" x14ac:dyDescent="0.25">
      <c r="A3507" s="5" t="s">
        <v>35</v>
      </c>
      <c r="B3507" s="26">
        <v>44039</v>
      </c>
      <c r="C3507" s="4">
        <v>0</v>
      </c>
      <c r="D3507" s="29">
        <v>60</v>
      </c>
      <c r="F3507" s="79">
        <f t="shared" ref="F3507:F3513" si="233">E3507+F3483</f>
        <v>0</v>
      </c>
    </row>
    <row r="3508" spans="1:6" x14ac:dyDescent="0.25">
      <c r="A3508" s="5" t="s">
        <v>21</v>
      </c>
      <c r="B3508" s="26">
        <v>44039</v>
      </c>
      <c r="C3508" s="4">
        <v>32</v>
      </c>
      <c r="D3508" s="29">
        <v>3358</v>
      </c>
      <c r="E3508" s="4">
        <v>3</v>
      </c>
      <c r="F3508" s="79">
        <f t="shared" si="233"/>
        <v>136</v>
      </c>
    </row>
    <row r="3509" spans="1:6" x14ac:dyDescent="0.25">
      <c r="A3509" s="5" t="s">
        <v>36</v>
      </c>
      <c r="B3509" s="26">
        <v>44039</v>
      </c>
      <c r="C3509" s="4">
        <v>-1</v>
      </c>
      <c r="D3509" s="29">
        <v>264</v>
      </c>
      <c r="F3509" s="79">
        <f t="shared" si="233"/>
        <v>3</v>
      </c>
    </row>
    <row r="3510" spans="1:6" x14ac:dyDescent="0.25">
      <c r="A3510" s="5" t="s">
        <v>20</v>
      </c>
      <c r="B3510" s="26">
        <v>44039</v>
      </c>
      <c r="C3510" s="4">
        <v>1059</v>
      </c>
      <c r="D3510" s="29">
        <v>55025</v>
      </c>
      <c r="E3510" s="4">
        <v>54</v>
      </c>
      <c r="F3510" s="79">
        <f>E3510+F3486</f>
        <v>1095</v>
      </c>
    </row>
    <row r="3511" spans="1:6" x14ac:dyDescent="0.25">
      <c r="A3511" s="5" t="s">
        <v>27</v>
      </c>
      <c r="B3511" s="26">
        <v>44039</v>
      </c>
      <c r="C3511" s="4">
        <v>99</v>
      </c>
      <c r="D3511" s="29">
        <v>1874</v>
      </c>
      <c r="F3511" s="79">
        <f t="shared" si="233"/>
        <v>40</v>
      </c>
    </row>
    <row r="3512" spans="1:6" x14ac:dyDescent="0.25">
      <c r="A3512" s="5" t="s">
        <v>37</v>
      </c>
      <c r="B3512" s="26">
        <v>44039</v>
      </c>
      <c r="C3512" s="4">
        <v>14</v>
      </c>
      <c r="D3512" s="29">
        <v>153</v>
      </c>
      <c r="F3512" s="79">
        <f t="shared" si="233"/>
        <v>1</v>
      </c>
    </row>
    <row r="3513" spans="1:6" x14ac:dyDescent="0.25">
      <c r="A3513" s="5" t="s">
        <v>38</v>
      </c>
      <c r="B3513" s="26">
        <v>44039</v>
      </c>
      <c r="C3513" s="4">
        <v>4</v>
      </c>
      <c r="D3513" s="29">
        <v>764</v>
      </c>
      <c r="E3513" s="4">
        <v>1</v>
      </c>
      <c r="F3513" s="79">
        <f t="shared" si="233"/>
        <v>7</v>
      </c>
    </row>
    <row r="3514" spans="1:6" x14ac:dyDescent="0.25">
      <c r="A3514" s="5" t="s">
        <v>48</v>
      </c>
      <c r="B3514" s="26">
        <v>44039</v>
      </c>
      <c r="C3514" s="4">
        <v>0</v>
      </c>
      <c r="D3514" s="29">
        <v>81</v>
      </c>
      <c r="F3514" s="79">
        <f>E3514+F3490</f>
        <v>0</v>
      </c>
    </row>
    <row r="3515" spans="1:6" x14ac:dyDescent="0.25">
      <c r="A3515" s="5" t="s">
        <v>39</v>
      </c>
      <c r="B3515" s="26">
        <v>44039</v>
      </c>
      <c r="C3515" s="4">
        <v>92</v>
      </c>
      <c r="D3515" s="29">
        <v>1520</v>
      </c>
      <c r="F3515" s="79">
        <f t="shared" ref="F3515:F3525" si="234">E3515+F3490</f>
        <v>0</v>
      </c>
    </row>
    <row r="3516" spans="1:6" x14ac:dyDescent="0.25">
      <c r="A3516" s="5" t="s">
        <v>40</v>
      </c>
      <c r="B3516" s="26">
        <v>44039</v>
      </c>
      <c r="C3516" s="4">
        <v>10</v>
      </c>
      <c r="D3516" s="29">
        <v>50</v>
      </c>
      <c r="F3516" s="79">
        <f t="shared" si="234"/>
        <v>0</v>
      </c>
    </row>
    <row r="3517" spans="1:6" x14ac:dyDescent="0.25">
      <c r="A3517" s="5" t="s">
        <v>28</v>
      </c>
      <c r="B3517" s="26">
        <v>44039</v>
      </c>
      <c r="C3517" s="4">
        <v>10</v>
      </c>
      <c r="D3517" s="29">
        <v>249</v>
      </c>
      <c r="E3517" s="4">
        <v>1</v>
      </c>
      <c r="F3517" s="79">
        <f t="shared" si="234"/>
        <v>1</v>
      </c>
    </row>
    <row r="3518" spans="1:6" x14ac:dyDescent="0.25">
      <c r="A3518" s="5" t="s">
        <v>24</v>
      </c>
      <c r="B3518" s="26">
        <v>44039</v>
      </c>
      <c r="C3518" s="4">
        <v>61</v>
      </c>
      <c r="D3518" s="29">
        <v>878</v>
      </c>
      <c r="F3518" s="79">
        <f t="shared" si="234"/>
        <v>0</v>
      </c>
    </row>
    <row r="3519" spans="1:6" x14ac:dyDescent="0.25">
      <c r="A3519" s="5" t="s">
        <v>30</v>
      </c>
      <c r="B3519" s="26">
        <v>44039</v>
      </c>
      <c r="C3519" s="4">
        <v>-1</v>
      </c>
      <c r="D3519" s="29">
        <v>56</v>
      </c>
      <c r="F3519" s="79">
        <f t="shared" si="234"/>
        <v>3</v>
      </c>
    </row>
    <row r="3520" spans="1:6" x14ac:dyDescent="0.25">
      <c r="A3520" s="5" t="s">
        <v>26</v>
      </c>
      <c r="B3520" s="26">
        <v>44039</v>
      </c>
      <c r="C3520" s="4">
        <v>23</v>
      </c>
      <c r="D3520" s="29">
        <v>1065</v>
      </c>
      <c r="F3520" s="79">
        <f t="shared" si="234"/>
        <v>0</v>
      </c>
    </row>
    <row r="3521" spans="1:6" x14ac:dyDescent="0.25">
      <c r="A3521" s="5" t="s">
        <v>25</v>
      </c>
      <c r="B3521" s="26">
        <v>44039</v>
      </c>
      <c r="C3521" s="4">
        <v>62</v>
      </c>
      <c r="D3521" s="29">
        <v>1634</v>
      </c>
      <c r="E3521" s="4">
        <v>1</v>
      </c>
      <c r="F3521" s="79">
        <f t="shared" si="234"/>
        <v>32</v>
      </c>
    </row>
    <row r="3522" spans="1:6" x14ac:dyDescent="0.25">
      <c r="A3522" s="5" t="s">
        <v>41</v>
      </c>
      <c r="B3522" s="26">
        <v>44039</v>
      </c>
      <c r="C3522" s="4">
        <v>-15</v>
      </c>
      <c r="D3522" s="29">
        <v>228</v>
      </c>
      <c r="F3522" s="79">
        <f t="shared" si="234"/>
        <v>4</v>
      </c>
    </row>
    <row r="3523" spans="1:6" x14ac:dyDescent="0.25">
      <c r="A3523" s="5" t="s">
        <v>42</v>
      </c>
      <c r="B3523" s="26">
        <v>44039</v>
      </c>
      <c r="C3523" s="4">
        <v>1</v>
      </c>
      <c r="D3523" s="29">
        <v>22</v>
      </c>
      <c r="F3523" s="79">
        <f>E3523+F3499</f>
        <v>0</v>
      </c>
    </row>
    <row r="3524" spans="1:6" x14ac:dyDescent="0.25">
      <c r="A3524" s="5" t="s">
        <v>43</v>
      </c>
      <c r="B3524" s="26">
        <v>44039</v>
      </c>
      <c r="C3524" s="4">
        <v>1</v>
      </c>
      <c r="D3524" s="29">
        <v>20</v>
      </c>
      <c r="F3524" s="79">
        <f t="shared" si="234"/>
        <v>0</v>
      </c>
    </row>
    <row r="3525" spans="1:6" x14ac:dyDescent="0.25">
      <c r="A3525" s="5" t="s">
        <v>44</v>
      </c>
      <c r="B3525" s="26">
        <v>44039</v>
      </c>
      <c r="C3525" s="4">
        <v>15</v>
      </c>
      <c r="D3525" s="29">
        <v>344</v>
      </c>
      <c r="F3525" s="79">
        <f t="shared" si="234"/>
        <v>0</v>
      </c>
    </row>
    <row r="3526" spans="1:6" x14ac:dyDescent="0.25">
      <c r="A3526" s="5" t="s">
        <v>29</v>
      </c>
      <c r="B3526" s="26">
        <v>44039</v>
      </c>
      <c r="C3526" s="4">
        <v>33</v>
      </c>
      <c r="D3526" s="29">
        <v>972</v>
      </c>
      <c r="E3526" s="4">
        <v>2</v>
      </c>
      <c r="F3526" s="79">
        <f>E3526+F3502</f>
        <v>11</v>
      </c>
    </row>
    <row r="3527" spans="1:6" x14ac:dyDescent="0.25">
      <c r="A3527" s="5" t="s">
        <v>45</v>
      </c>
      <c r="B3527" s="26">
        <v>44039</v>
      </c>
      <c r="C3527" s="4">
        <v>-5</v>
      </c>
      <c r="D3527" s="29">
        <v>45</v>
      </c>
      <c r="F3527" s="79">
        <f>E3527+F3503</f>
        <v>1</v>
      </c>
    </row>
    <row r="3528" spans="1:6" x14ac:dyDescent="0.25">
      <c r="A3528" s="5" t="s">
        <v>46</v>
      </c>
      <c r="B3528" s="26">
        <v>44039</v>
      </c>
      <c r="C3528" s="4">
        <v>32</v>
      </c>
      <c r="D3528" s="29">
        <v>374</v>
      </c>
      <c r="F3528" s="79">
        <f>E3528+F3504</f>
        <v>1</v>
      </c>
    </row>
    <row r="3529" spans="1:6" x14ac:dyDescent="0.25">
      <c r="A3529" s="5" t="s">
        <v>47</v>
      </c>
      <c r="B3529" s="26">
        <v>44039</v>
      </c>
      <c r="C3529" s="4">
        <v>13</v>
      </c>
      <c r="D3529" s="29">
        <v>139</v>
      </c>
      <c r="F3529" s="79">
        <f>E3529+F3505</f>
        <v>4</v>
      </c>
    </row>
    <row r="3530" spans="1:6" x14ac:dyDescent="0.25">
      <c r="A3530" s="61" t="s">
        <v>22</v>
      </c>
      <c r="B3530" s="26">
        <v>44040</v>
      </c>
      <c r="C3530" s="4">
        <v>4167</v>
      </c>
      <c r="D3530" s="29">
        <v>102391</v>
      </c>
      <c r="E3530" s="4">
        <f>8+7+34+20</f>
        <v>69</v>
      </c>
      <c r="F3530" s="79">
        <f>E3530+F3506</f>
        <v>1658</v>
      </c>
    </row>
    <row r="3531" spans="1:6" x14ac:dyDescent="0.25">
      <c r="A3531" s="5" t="s">
        <v>35</v>
      </c>
      <c r="B3531" s="26">
        <v>44040</v>
      </c>
      <c r="C3531" s="4">
        <v>0</v>
      </c>
      <c r="D3531" s="29">
        <v>60</v>
      </c>
      <c r="F3531" s="79">
        <f t="shared" ref="F3531:F3537" si="235">E3531+F3507</f>
        <v>0</v>
      </c>
    </row>
    <row r="3532" spans="1:6" x14ac:dyDescent="0.25">
      <c r="A3532" s="5" t="s">
        <v>21</v>
      </c>
      <c r="B3532" s="26">
        <v>44040</v>
      </c>
      <c r="C3532" s="4">
        <v>18</v>
      </c>
      <c r="D3532" s="29">
        <v>3376</v>
      </c>
      <c r="F3532" s="79">
        <f t="shared" si="235"/>
        <v>136</v>
      </c>
    </row>
    <row r="3533" spans="1:6" x14ac:dyDescent="0.25">
      <c r="A3533" s="5" t="s">
        <v>36</v>
      </c>
      <c r="B3533" s="26">
        <v>44040</v>
      </c>
      <c r="C3533" s="4">
        <v>3</v>
      </c>
      <c r="D3533" s="29">
        <v>267</v>
      </c>
      <c r="F3533" s="79">
        <f t="shared" si="235"/>
        <v>3</v>
      </c>
    </row>
    <row r="3534" spans="1:6" x14ac:dyDescent="0.25">
      <c r="A3534" s="5" t="s">
        <v>20</v>
      </c>
      <c r="B3534" s="26">
        <v>44040</v>
      </c>
      <c r="C3534" s="4">
        <v>1202</v>
      </c>
      <c r="D3534" s="29">
        <v>56227</v>
      </c>
      <c r="E3534" s="4">
        <f>3+4+17+21</f>
        <v>45</v>
      </c>
      <c r="F3534" s="79">
        <f t="shared" si="235"/>
        <v>1140</v>
      </c>
    </row>
    <row r="3535" spans="1:6" x14ac:dyDescent="0.25">
      <c r="A3535" s="5" t="s">
        <v>27</v>
      </c>
      <c r="B3535" s="26">
        <v>44040</v>
      </c>
      <c r="C3535" s="4">
        <v>75</v>
      </c>
      <c r="D3535" s="29">
        <v>1949</v>
      </c>
      <c r="E3535" s="4">
        <v>2</v>
      </c>
      <c r="F3535" s="79">
        <f t="shared" si="235"/>
        <v>42</v>
      </c>
    </row>
    <row r="3536" spans="1:6" x14ac:dyDescent="0.25">
      <c r="A3536" s="5" t="s">
        <v>37</v>
      </c>
      <c r="B3536" s="26">
        <v>44040</v>
      </c>
      <c r="C3536" s="4">
        <v>-6</v>
      </c>
      <c r="D3536" s="29">
        <v>147</v>
      </c>
      <c r="F3536" s="79">
        <f t="shared" si="235"/>
        <v>1</v>
      </c>
    </row>
    <row r="3537" spans="1:6" x14ac:dyDescent="0.25">
      <c r="A3537" s="5" t="s">
        <v>38</v>
      </c>
      <c r="B3537" s="26">
        <v>44040</v>
      </c>
      <c r="C3537" s="4">
        <v>4</v>
      </c>
      <c r="D3537" s="29">
        <v>768</v>
      </c>
      <c r="F3537" s="79">
        <f t="shared" si="235"/>
        <v>7</v>
      </c>
    </row>
    <row r="3538" spans="1:6" x14ac:dyDescent="0.25">
      <c r="A3538" s="5" t="s">
        <v>48</v>
      </c>
      <c r="B3538" s="26">
        <v>44040</v>
      </c>
      <c r="C3538" s="4">
        <v>0</v>
      </c>
      <c r="D3538" s="29">
        <v>81</v>
      </c>
      <c r="F3538" s="79">
        <f>E3538+F3514</f>
        <v>0</v>
      </c>
    </row>
    <row r="3539" spans="1:6" x14ac:dyDescent="0.25">
      <c r="A3539" s="5" t="s">
        <v>39</v>
      </c>
      <c r="B3539" s="26">
        <v>44040</v>
      </c>
      <c r="C3539" s="4">
        <v>158</v>
      </c>
      <c r="D3539" s="29">
        <v>1678</v>
      </c>
      <c r="F3539" s="79">
        <f t="shared" ref="F3539:F3549" si="236">E3539+F3514</f>
        <v>0</v>
      </c>
    </row>
    <row r="3540" spans="1:6" x14ac:dyDescent="0.25">
      <c r="A3540" s="5" t="s">
        <v>40</v>
      </c>
      <c r="B3540" s="26">
        <v>44040</v>
      </c>
      <c r="C3540" s="4">
        <v>9</v>
      </c>
      <c r="D3540" s="29">
        <v>59</v>
      </c>
      <c r="F3540" s="79">
        <f t="shared" si="236"/>
        <v>0</v>
      </c>
    </row>
    <row r="3541" spans="1:6" x14ac:dyDescent="0.25">
      <c r="A3541" s="5" t="s">
        <v>28</v>
      </c>
      <c r="B3541" s="26">
        <v>44040</v>
      </c>
      <c r="C3541" s="4">
        <v>10</v>
      </c>
      <c r="D3541" s="29">
        <v>259</v>
      </c>
      <c r="F3541" s="79">
        <f t="shared" si="236"/>
        <v>0</v>
      </c>
    </row>
    <row r="3542" spans="1:6" x14ac:dyDescent="0.25">
      <c r="A3542" s="5" t="s">
        <v>24</v>
      </c>
      <c r="B3542" s="26">
        <v>44040</v>
      </c>
      <c r="C3542" s="4">
        <v>67</v>
      </c>
      <c r="D3542" s="29">
        <v>945</v>
      </c>
      <c r="E3542" s="4">
        <v>2</v>
      </c>
      <c r="F3542" s="79">
        <f t="shared" si="236"/>
        <v>3</v>
      </c>
    </row>
    <row r="3543" spans="1:6" x14ac:dyDescent="0.25">
      <c r="A3543" s="5" t="s">
        <v>30</v>
      </c>
      <c r="B3543" s="26">
        <v>44040</v>
      </c>
      <c r="C3543" s="4">
        <v>-4</v>
      </c>
      <c r="D3543" s="29">
        <v>52</v>
      </c>
      <c r="F3543" s="79">
        <f t="shared" si="236"/>
        <v>0</v>
      </c>
    </row>
    <row r="3544" spans="1:6" x14ac:dyDescent="0.25">
      <c r="A3544" s="5" t="s">
        <v>26</v>
      </c>
      <c r="B3544" s="26">
        <v>44040</v>
      </c>
      <c r="C3544" s="4">
        <v>21</v>
      </c>
      <c r="D3544" s="29">
        <v>1086</v>
      </c>
      <c r="F3544" s="79">
        <f t="shared" si="236"/>
        <v>3</v>
      </c>
    </row>
    <row r="3545" spans="1:6" x14ac:dyDescent="0.25">
      <c r="A3545" s="5" t="s">
        <v>25</v>
      </c>
      <c r="B3545" s="26">
        <v>44040</v>
      </c>
      <c r="C3545" s="4">
        <v>73</v>
      </c>
      <c r="D3545" s="29">
        <v>1707</v>
      </c>
      <c r="E3545" s="4">
        <v>2</v>
      </c>
      <c r="F3545" s="79">
        <f t="shared" si="236"/>
        <v>2</v>
      </c>
    </row>
    <row r="3546" spans="1:6" x14ac:dyDescent="0.25">
      <c r="A3546" s="5" t="s">
        <v>41</v>
      </c>
      <c r="B3546" s="26">
        <v>44040</v>
      </c>
      <c r="C3546" s="4">
        <v>8</v>
      </c>
      <c r="D3546" s="29">
        <v>236</v>
      </c>
      <c r="F3546" s="79">
        <f t="shared" si="236"/>
        <v>32</v>
      </c>
    </row>
    <row r="3547" spans="1:6" x14ac:dyDescent="0.25">
      <c r="A3547" s="5" t="s">
        <v>42</v>
      </c>
      <c r="B3547" s="26">
        <v>44040</v>
      </c>
      <c r="C3547" s="4">
        <v>-2</v>
      </c>
      <c r="D3547" s="29">
        <v>20</v>
      </c>
      <c r="F3547" s="79">
        <f>E3547+F3523</f>
        <v>0</v>
      </c>
    </row>
    <row r="3548" spans="1:6" x14ac:dyDescent="0.25">
      <c r="A3548" s="5" t="s">
        <v>43</v>
      </c>
      <c r="B3548" s="26">
        <v>44040</v>
      </c>
      <c r="C3548" s="4">
        <v>2</v>
      </c>
      <c r="D3548" s="29">
        <v>22</v>
      </c>
      <c r="F3548" s="79">
        <f t="shared" si="236"/>
        <v>0</v>
      </c>
    </row>
    <row r="3549" spans="1:6" x14ac:dyDescent="0.25">
      <c r="A3549" s="5" t="s">
        <v>44</v>
      </c>
      <c r="B3549" s="26">
        <v>44040</v>
      </c>
      <c r="C3549" s="4">
        <v>32</v>
      </c>
      <c r="D3549" s="29">
        <v>376</v>
      </c>
      <c r="F3549" s="79">
        <f t="shared" si="236"/>
        <v>0</v>
      </c>
    </row>
    <row r="3550" spans="1:6" x14ac:dyDescent="0.25">
      <c r="A3550" s="5" t="s">
        <v>29</v>
      </c>
      <c r="B3550" s="26">
        <v>44040</v>
      </c>
      <c r="C3550" s="4">
        <v>63</v>
      </c>
      <c r="D3550" s="29">
        <v>1035</v>
      </c>
      <c r="F3550" s="79">
        <f>E3550+F3526</f>
        <v>11</v>
      </c>
    </row>
    <row r="3551" spans="1:6" x14ac:dyDescent="0.25">
      <c r="A3551" s="5" t="s">
        <v>45</v>
      </c>
      <c r="B3551" s="26">
        <v>44040</v>
      </c>
      <c r="C3551" s="4">
        <v>-3</v>
      </c>
      <c r="D3551" s="29">
        <v>42</v>
      </c>
      <c r="F3551" s="79">
        <f>E3551+F3527</f>
        <v>1</v>
      </c>
    </row>
    <row r="3552" spans="1:6" x14ac:dyDescent="0.25">
      <c r="A3552" s="5" t="s">
        <v>46</v>
      </c>
      <c r="B3552" s="26">
        <v>44040</v>
      </c>
      <c r="C3552" s="4">
        <v>25</v>
      </c>
      <c r="D3552" s="29">
        <v>399</v>
      </c>
      <c r="F3552" s="79">
        <f>E3552+F3528</f>
        <v>1</v>
      </c>
    </row>
    <row r="3553" spans="1:6" x14ac:dyDescent="0.25">
      <c r="A3553" s="5" t="s">
        <v>47</v>
      </c>
      <c r="B3553" s="26">
        <v>44040</v>
      </c>
      <c r="C3553" s="4">
        <v>17</v>
      </c>
      <c r="D3553" s="29">
        <v>156</v>
      </c>
      <c r="F3553" s="79">
        <f>E3553+F3529</f>
        <v>4</v>
      </c>
    </row>
    <row r="3554" spans="1:6" x14ac:dyDescent="0.25">
      <c r="A3554" s="61" t="s">
        <v>22</v>
      </c>
      <c r="B3554" s="26">
        <v>44041</v>
      </c>
      <c r="C3554" s="4">
        <v>3852</v>
      </c>
      <c r="D3554" s="29">
        <v>106243</v>
      </c>
      <c r="E3554" s="4">
        <f>6+6+35+24</f>
        <v>71</v>
      </c>
      <c r="F3554" s="79">
        <f>E3554+F3530</f>
        <v>1729</v>
      </c>
    </row>
    <row r="3555" spans="1:6" x14ac:dyDescent="0.25">
      <c r="A3555" s="5" t="s">
        <v>35</v>
      </c>
      <c r="B3555" s="26">
        <v>44041</v>
      </c>
      <c r="C3555" s="4">
        <v>0</v>
      </c>
      <c r="D3555" s="29">
        <v>60</v>
      </c>
      <c r="F3555" s="79">
        <f t="shared" ref="F3555:F3561" si="237">E3555+F3531</f>
        <v>0</v>
      </c>
    </row>
    <row r="3556" spans="1:6" x14ac:dyDescent="0.25">
      <c r="A3556" s="5" t="s">
        <v>21</v>
      </c>
      <c r="B3556" s="26">
        <v>44041</v>
      </c>
      <c r="C3556" s="4">
        <v>52</v>
      </c>
      <c r="D3556" s="29">
        <v>3428</v>
      </c>
      <c r="E3556" s="4">
        <f>2+1</f>
        <v>3</v>
      </c>
      <c r="F3556" s="79">
        <f t="shared" si="237"/>
        <v>139</v>
      </c>
    </row>
    <row r="3557" spans="1:6" x14ac:dyDescent="0.25">
      <c r="A3557" s="5" t="s">
        <v>36</v>
      </c>
      <c r="B3557" s="26">
        <v>44041</v>
      </c>
      <c r="C3557" s="4">
        <v>3</v>
      </c>
      <c r="D3557" s="29">
        <v>270</v>
      </c>
      <c r="F3557" s="79">
        <f t="shared" si="237"/>
        <v>3</v>
      </c>
    </row>
    <row r="3558" spans="1:6" x14ac:dyDescent="0.25">
      <c r="A3558" s="5" t="s">
        <v>20</v>
      </c>
      <c r="B3558" s="26">
        <v>44041</v>
      </c>
      <c r="C3558" s="4">
        <v>1079</v>
      </c>
      <c r="D3558" s="29">
        <v>57306</v>
      </c>
      <c r="E3558" s="4">
        <v>29</v>
      </c>
      <c r="F3558" s="79">
        <f t="shared" si="237"/>
        <v>1169</v>
      </c>
    </row>
    <row r="3559" spans="1:6" x14ac:dyDescent="0.25">
      <c r="A3559" s="5" t="s">
        <v>27</v>
      </c>
      <c r="B3559" s="26">
        <v>44041</v>
      </c>
      <c r="C3559" s="4">
        <v>111</v>
      </c>
      <c r="D3559" s="29">
        <v>2060</v>
      </c>
      <c r="F3559" s="79">
        <f t="shared" si="237"/>
        <v>42</v>
      </c>
    </row>
    <row r="3560" spans="1:6" x14ac:dyDescent="0.25">
      <c r="A3560" s="5" t="s">
        <v>37</v>
      </c>
      <c r="B3560" s="26">
        <v>44041</v>
      </c>
      <c r="C3560" s="4">
        <v>16</v>
      </c>
      <c r="D3560" s="29">
        <v>163</v>
      </c>
      <c r="F3560" s="79">
        <f t="shared" si="237"/>
        <v>1</v>
      </c>
    </row>
    <row r="3561" spans="1:6" x14ac:dyDescent="0.25">
      <c r="A3561" s="5" t="s">
        <v>38</v>
      </c>
      <c r="B3561" s="26">
        <v>44041</v>
      </c>
      <c r="C3561" s="4">
        <v>15</v>
      </c>
      <c r="D3561" s="29">
        <v>783</v>
      </c>
      <c r="F3561" s="79">
        <f t="shared" si="237"/>
        <v>7</v>
      </c>
    </row>
    <row r="3562" spans="1:6" x14ac:dyDescent="0.25">
      <c r="A3562" s="5" t="s">
        <v>48</v>
      </c>
      <c r="B3562" s="26">
        <v>44041</v>
      </c>
      <c r="C3562" s="4">
        <v>1</v>
      </c>
      <c r="D3562" s="29">
        <v>82</v>
      </c>
      <c r="F3562" s="79">
        <f>E3562+F3538</f>
        <v>0</v>
      </c>
    </row>
    <row r="3563" spans="1:6" x14ac:dyDescent="0.25">
      <c r="A3563" s="5" t="s">
        <v>39</v>
      </c>
      <c r="B3563" s="26">
        <v>44041</v>
      </c>
      <c r="C3563" s="4">
        <v>172</v>
      </c>
      <c r="D3563" s="29">
        <v>1850</v>
      </c>
      <c r="F3563" s="79">
        <f t="shared" ref="F3563:F3573" si="238">E3563+F3538</f>
        <v>0</v>
      </c>
    </row>
    <row r="3564" spans="1:6" x14ac:dyDescent="0.25">
      <c r="A3564" s="5" t="s">
        <v>40</v>
      </c>
      <c r="B3564" s="26">
        <v>44041</v>
      </c>
      <c r="C3564" s="4">
        <v>10</v>
      </c>
      <c r="D3564" s="29">
        <v>69</v>
      </c>
      <c r="F3564" s="79">
        <f t="shared" si="238"/>
        <v>0</v>
      </c>
    </row>
    <row r="3565" spans="1:6" x14ac:dyDescent="0.25">
      <c r="A3565" s="5" t="s">
        <v>28</v>
      </c>
      <c r="B3565" s="26">
        <v>44041</v>
      </c>
      <c r="C3565" s="4">
        <v>31</v>
      </c>
      <c r="D3565" s="29">
        <v>290</v>
      </c>
      <c r="F3565" s="79">
        <f t="shared" si="238"/>
        <v>0</v>
      </c>
    </row>
    <row r="3566" spans="1:6" x14ac:dyDescent="0.25">
      <c r="A3566" s="5" t="s">
        <v>24</v>
      </c>
      <c r="B3566" s="26">
        <v>44041</v>
      </c>
      <c r="C3566" s="4">
        <v>65</v>
      </c>
      <c r="D3566" s="29">
        <v>1010</v>
      </c>
      <c r="E3566" s="4">
        <v>4</v>
      </c>
      <c r="F3566" s="79">
        <f t="shared" si="238"/>
        <v>4</v>
      </c>
    </row>
    <row r="3567" spans="1:6" x14ac:dyDescent="0.25">
      <c r="A3567" s="5" t="s">
        <v>30</v>
      </c>
      <c r="B3567" s="26">
        <v>44041</v>
      </c>
      <c r="C3567" s="4">
        <v>0</v>
      </c>
      <c r="D3567" s="29">
        <v>52</v>
      </c>
      <c r="F3567" s="79">
        <f t="shared" si="238"/>
        <v>3</v>
      </c>
    </row>
    <row r="3568" spans="1:6" x14ac:dyDescent="0.25">
      <c r="A3568" s="5" t="s">
        <v>26</v>
      </c>
      <c r="B3568" s="26">
        <v>44041</v>
      </c>
      <c r="C3568" s="4">
        <v>30</v>
      </c>
      <c r="D3568" s="29">
        <v>1116</v>
      </c>
      <c r="F3568" s="79">
        <f t="shared" si="238"/>
        <v>0</v>
      </c>
    </row>
    <row r="3569" spans="1:6" x14ac:dyDescent="0.25">
      <c r="A3569" s="5" t="s">
        <v>25</v>
      </c>
      <c r="B3569" s="26">
        <v>44041</v>
      </c>
      <c r="C3569" s="4">
        <v>55</v>
      </c>
      <c r="D3569" s="29">
        <v>1762</v>
      </c>
      <c r="E3569" s="4">
        <f>1</f>
        <v>1</v>
      </c>
      <c r="F3569" s="79">
        <f t="shared" si="238"/>
        <v>4</v>
      </c>
    </row>
    <row r="3570" spans="1:6" x14ac:dyDescent="0.25">
      <c r="A3570" s="5" t="s">
        <v>41</v>
      </c>
      <c r="B3570" s="26">
        <v>44041</v>
      </c>
      <c r="C3570" s="4">
        <v>9</v>
      </c>
      <c r="D3570" s="29">
        <v>245</v>
      </c>
      <c r="F3570" s="79">
        <f t="shared" si="238"/>
        <v>2</v>
      </c>
    </row>
    <row r="3571" spans="1:6" x14ac:dyDescent="0.25">
      <c r="A3571" s="5" t="s">
        <v>42</v>
      </c>
      <c r="B3571" s="26">
        <v>44041</v>
      </c>
      <c r="C3571" s="4">
        <v>0</v>
      </c>
      <c r="D3571" s="29">
        <v>20</v>
      </c>
      <c r="F3571" s="79">
        <f>E3571+F3547</f>
        <v>0</v>
      </c>
    </row>
    <row r="3572" spans="1:6" x14ac:dyDescent="0.25">
      <c r="A3572" s="5" t="s">
        <v>43</v>
      </c>
      <c r="B3572" s="26">
        <v>44041</v>
      </c>
      <c r="C3572" s="4">
        <v>2</v>
      </c>
      <c r="D3572" s="29">
        <v>24</v>
      </c>
      <c r="F3572" s="79">
        <f t="shared" si="238"/>
        <v>0</v>
      </c>
    </row>
    <row r="3573" spans="1:6" x14ac:dyDescent="0.25">
      <c r="A3573" s="5" t="s">
        <v>44</v>
      </c>
      <c r="B3573" s="26">
        <v>44041</v>
      </c>
      <c r="C3573" s="4">
        <v>44</v>
      </c>
      <c r="D3573" s="29">
        <v>420</v>
      </c>
      <c r="F3573" s="79">
        <f t="shared" si="238"/>
        <v>0</v>
      </c>
    </row>
    <row r="3574" spans="1:6" x14ac:dyDescent="0.25">
      <c r="A3574" s="5" t="s">
        <v>29</v>
      </c>
      <c r="B3574" s="26">
        <v>44041</v>
      </c>
      <c r="C3574" s="4">
        <v>68</v>
      </c>
      <c r="D3574" s="29">
        <v>1103</v>
      </c>
      <c r="E3574" s="4">
        <v>1</v>
      </c>
      <c r="F3574" s="79">
        <f>E3574+F3550</f>
        <v>12</v>
      </c>
    </row>
    <row r="3575" spans="1:6" x14ac:dyDescent="0.25">
      <c r="A3575" s="5" t="s">
        <v>45</v>
      </c>
      <c r="B3575" s="26">
        <v>44041</v>
      </c>
      <c r="C3575" s="4">
        <v>2</v>
      </c>
      <c r="D3575" s="29">
        <v>44</v>
      </c>
      <c r="F3575" s="79">
        <f>E3575+F3551</f>
        <v>1</v>
      </c>
    </row>
    <row r="3576" spans="1:6" x14ac:dyDescent="0.25">
      <c r="A3576" s="5" t="s">
        <v>46</v>
      </c>
      <c r="B3576" s="26">
        <v>44041</v>
      </c>
      <c r="C3576" s="4">
        <v>14</v>
      </c>
      <c r="D3576" s="29">
        <v>413</v>
      </c>
      <c r="F3576" s="79">
        <f>E3576+F3552</f>
        <v>1</v>
      </c>
    </row>
    <row r="3577" spans="1:6" x14ac:dyDescent="0.25">
      <c r="A3577" s="5" t="s">
        <v>47</v>
      </c>
      <c r="B3577" s="26">
        <v>44041</v>
      </c>
      <c r="C3577" s="4">
        <v>10</v>
      </c>
      <c r="D3577" s="29">
        <v>166</v>
      </c>
      <c r="F3577" s="79">
        <f>E3577+F3553</f>
        <v>4</v>
      </c>
    </row>
    <row r="3578" spans="1:6" x14ac:dyDescent="0.25">
      <c r="A3578" s="61" t="s">
        <v>22</v>
      </c>
      <c r="B3578" s="26">
        <v>44042</v>
      </c>
      <c r="C3578" s="4">
        <v>4415</v>
      </c>
      <c r="D3578" s="29">
        <v>110658</v>
      </c>
      <c r="E3578" s="4">
        <f>5+8+49+54</f>
        <v>116</v>
      </c>
      <c r="F3578" s="79">
        <f>E3578+F3554</f>
        <v>1845</v>
      </c>
    </row>
    <row r="3579" spans="1:6" x14ac:dyDescent="0.25">
      <c r="A3579" s="5" t="s">
        <v>35</v>
      </c>
      <c r="B3579" s="26">
        <v>44042</v>
      </c>
      <c r="C3579" s="4">
        <v>1</v>
      </c>
      <c r="D3579" s="29">
        <v>61</v>
      </c>
      <c r="F3579" s="79">
        <f t="shared" ref="F3579:F3585" si="239">E3579+F3555</f>
        <v>0</v>
      </c>
    </row>
    <row r="3580" spans="1:6" x14ac:dyDescent="0.25">
      <c r="A3580" s="5" t="s">
        <v>21</v>
      </c>
      <c r="B3580" s="26">
        <v>44042</v>
      </c>
      <c r="C3580" s="4">
        <v>93</v>
      </c>
      <c r="D3580" s="29">
        <v>3521</v>
      </c>
      <c r="F3580" s="79">
        <f t="shared" si="239"/>
        <v>139</v>
      </c>
    </row>
    <row r="3581" spans="1:6" x14ac:dyDescent="0.25">
      <c r="A3581" s="5" t="s">
        <v>36</v>
      </c>
      <c r="B3581" s="26">
        <v>44042</v>
      </c>
      <c r="C3581" s="4">
        <v>5</v>
      </c>
      <c r="D3581" s="29">
        <v>275</v>
      </c>
      <c r="F3581" s="79">
        <f t="shared" si="239"/>
        <v>3</v>
      </c>
    </row>
    <row r="3582" spans="1:6" x14ac:dyDescent="0.25">
      <c r="A3582" s="5" t="s">
        <v>20</v>
      </c>
      <c r="B3582" s="26">
        <v>44042</v>
      </c>
      <c r="C3582" s="4">
        <v>1239</v>
      </c>
      <c r="D3582" s="29">
        <v>58545</v>
      </c>
      <c r="E3582" s="4">
        <f>4+2+18+8</f>
        <v>32</v>
      </c>
      <c r="F3582" s="79">
        <f t="shared" si="239"/>
        <v>1201</v>
      </c>
    </row>
    <row r="3583" spans="1:6" x14ac:dyDescent="0.25">
      <c r="A3583" s="5" t="s">
        <v>27</v>
      </c>
      <c r="B3583" s="26">
        <v>44042</v>
      </c>
      <c r="C3583" s="4">
        <v>91</v>
      </c>
      <c r="D3583" s="29">
        <v>2151</v>
      </c>
      <c r="E3583" s="4">
        <v>1</v>
      </c>
      <c r="F3583" s="79">
        <f t="shared" si="239"/>
        <v>43</v>
      </c>
    </row>
    <row r="3584" spans="1:6" x14ac:dyDescent="0.25">
      <c r="A3584" s="5" t="s">
        <v>37</v>
      </c>
      <c r="B3584" s="26">
        <v>44042</v>
      </c>
      <c r="C3584" s="4">
        <v>3</v>
      </c>
      <c r="D3584" s="29">
        <v>166</v>
      </c>
      <c r="F3584" s="79">
        <f t="shared" si="239"/>
        <v>1</v>
      </c>
    </row>
    <row r="3585" spans="1:6" x14ac:dyDescent="0.25">
      <c r="A3585" s="5" t="s">
        <v>38</v>
      </c>
      <c r="B3585" s="26">
        <v>44042</v>
      </c>
      <c r="C3585" s="4">
        <v>20</v>
      </c>
      <c r="D3585" s="29">
        <v>803</v>
      </c>
      <c r="F3585" s="79">
        <f t="shared" si="239"/>
        <v>7</v>
      </c>
    </row>
    <row r="3586" spans="1:6" x14ac:dyDescent="0.25">
      <c r="A3586" s="5" t="s">
        <v>48</v>
      </c>
      <c r="B3586" s="26">
        <v>44042</v>
      </c>
      <c r="C3586" s="4">
        <v>0</v>
      </c>
      <c r="D3586" s="29">
        <v>82</v>
      </c>
      <c r="F3586" s="79">
        <f>E3586+F3562</f>
        <v>0</v>
      </c>
    </row>
    <row r="3587" spans="1:6" x14ac:dyDescent="0.25">
      <c r="A3587" s="5" t="s">
        <v>39</v>
      </c>
      <c r="B3587" s="26">
        <v>44042</v>
      </c>
      <c r="C3587" s="4">
        <v>161</v>
      </c>
      <c r="D3587" s="29">
        <v>2011</v>
      </c>
      <c r="F3587" s="79">
        <f t="shared" ref="F3587:F3596" si="240">E3587+F3562</f>
        <v>0</v>
      </c>
    </row>
    <row r="3588" spans="1:6" x14ac:dyDescent="0.25">
      <c r="A3588" s="5" t="s">
        <v>40</v>
      </c>
      <c r="B3588" s="26">
        <v>44042</v>
      </c>
      <c r="C3588" s="4">
        <v>6</v>
      </c>
      <c r="D3588" s="29">
        <v>75</v>
      </c>
      <c r="F3588" s="79">
        <f t="shared" si="240"/>
        <v>0</v>
      </c>
    </row>
    <row r="3589" spans="1:6" x14ac:dyDescent="0.25">
      <c r="A3589" s="5" t="s">
        <v>28</v>
      </c>
      <c r="B3589" s="26">
        <v>44042</v>
      </c>
      <c r="C3589" s="4">
        <v>11</v>
      </c>
      <c r="D3589" s="29">
        <v>301</v>
      </c>
      <c r="F3589" s="79">
        <f t="shared" si="240"/>
        <v>0</v>
      </c>
    </row>
    <row r="3590" spans="1:6" x14ac:dyDescent="0.25">
      <c r="A3590" s="5" t="s">
        <v>24</v>
      </c>
      <c r="B3590" s="26">
        <v>44042</v>
      </c>
      <c r="C3590" s="4">
        <v>77</v>
      </c>
      <c r="D3590" s="29">
        <v>1087</v>
      </c>
      <c r="E3590" s="4">
        <v>1</v>
      </c>
      <c r="F3590" s="79">
        <f t="shared" si="240"/>
        <v>1</v>
      </c>
    </row>
    <row r="3591" spans="1:6" x14ac:dyDescent="0.25">
      <c r="A3591" s="5" t="s">
        <v>30</v>
      </c>
      <c r="B3591" s="26">
        <v>44042</v>
      </c>
      <c r="C3591" s="4">
        <v>1</v>
      </c>
      <c r="D3591" s="29">
        <v>53</v>
      </c>
      <c r="F3591" s="79">
        <f t="shared" si="240"/>
        <v>4</v>
      </c>
    </row>
    <row r="3592" spans="1:6" x14ac:dyDescent="0.25">
      <c r="A3592" s="5" t="s">
        <v>26</v>
      </c>
      <c r="B3592" s="26">
        <v>44042</v>
      </c>
      <c r="C3592" s="4">
        <v>27</v>
      </c>
      <c r="D3592" s="29">
        <v>1143</v>
      </c>
      <c r="F3592" s="79">
        <f t="shared" si="240"/>
        <v>3</v>
      </c>
    </row>
    <row r="3593" spans="1:6" x14ac:dyDescent="0.25">
      <c r="A3593" s="5" t="s">
        <v>25</v>
      </c>
      <c r="B3593" s="26">
        <v>44042</v>
      </c>
      <c r="C3593" s="4">
        <v>81</v>
      </c>
      <c r="D3593" s="29">
        <v>1843</v>
      </c>
      <c r="E3593" s="4">
        <v>2</v>
      </c>
      <c r="F3593" s="79">
        <f t="shared" si="240"/>
        <v>2</v>
      </c>
    </row>
    <row r="3594" spans="1:6" x14ac:dyDescent="0.25">
      <c r="A3594" s="5" t="s">
        <v>41</v>
      </c>
      <c r="B3594" s="26">
        <v>44042</v>
      </c>
      <c r="C3594" s="4">
        <v>11</v>
      </c>
      <c r="D3594" s="29">
        <v>256</v>
      </c>
      <c r="F3594" s="79">
        <f t="shared" si="240"/>
        <v>4</v>
      </c>
    </row>
    <row r="3595" spans="1:6" x14ac:dyDescent="0.25">
      <c r="A3595" s="5" t="s">
        <v>42</v>
      </c>
      <c r="B3595" s="26">
        <v>44042</v>
      </c>
      <c r="C3595" s="4">
        <v>1</v>
      </c>
      <c r="D3595" s="29">
        <v>21</v>
      </c>
      <c r="F3595" s="79">
        <f>E3595+F3571</f>
        <v>0</v>
      </c>
    </row>
    <row r="3596" spans="1:6" x14ac:dyDescent="0.25">
      <c r="A3596" s="5" t="s">
        <v>43</v>
      </c>
      <c r="B3596" s="26">
        <v>44042</v>
      </c>
      <c r="C3596" s="4">
        <v>3</v>
      </c>
      <c r="D3596" s="29">
        <v>27</v>
      </c>
      <c r="F3596" s="79">
        <f t="shared" si="240"/>
        <v>0</v>
      </c>
    </row>
    <row r="3597" spans="1:6" x14ac:dyDescent="0.25">
      <c r="A3597" s="5" t="s">
        <v>44</v>
      </c>
      <c r="B3597" s="26">
        <v>44042</v>
      </c>
      <c r="C3597" s="4">
        <v>9</v>
      </c>
      <c r="D3597" s="29">
        <v>429</v>
      </c>
      <c r="E3597" s="4">
        <v>1</v>
      </c>
      <c r="F3597" s="79">
        <f t="shared" ref="F3597:F3602" si="241">E3597+F3573</f>
        <v>1</v>
      </c>
    </row>
    <row r="3598" spans="1:6" x14ac:dyDescent="0.25">
      <c r="A3598" s="5" t="s">
        <v>29</v>
      </c>
      <c r="B3598" s="26">
        <v>44042</v>
      </c>
      <c r="C3598" s="4">
        <v>50</v>
      </c>
      <c r="D3598" s="29">
        <v>1153</v>
      </c>
      <c r="F3598" s="79">
        <f t="shared" si="241"/>
        <v>12</v>
      </c>
    </row>
    <row r="3599" spans="1:6" x14ac:dyDescent="0.25">
      <c r="A3599" s="5" t="s">
        <v>45</v>
      </c>
      <c r="B3599" s="26">
        <v>44042</v>
      </c>
      <c r="C3599" s="4">
        <v>2</v>
      </c>
      <c r="D3599" s="29">
        <v>46</v>
      </c>
      <c r="F3599" s="79">
        <f t="shared" si="241"/>
        <v>1</v>
      </c>
    </row>
    <row r="3600" spans="1:6" x14ac:dyDescent="0.25">
      <c r="A3600" s="5" t="s">
        <v>46</v>
      </c>
      <c r="B3600" s="26">
        <v>44042</v>
      </c>
      <c r="C3600" s="4">
        <v>33</v>
      </c>
      <c r="D3600" s="29">
        <v>446</v>
      </c>
      <c r="F3600" s="79">
        <f t="shared" si="241"/>
        <v>1</v>
      </c>
    </row>
    <row r="3601" spans="1:6" x14ac:dyDescent="0.25">
      <c r="A3601" s="5" t="s">
        <v>47</v>
      </c>
      <c r="B3601" s="26">
        <v>44042</v>
      </c>
      <c r="C3601" s="4">
        <v>37</v>
      </c>
      <c r="D3601" s="29">
        <v>203</v>
      </c>
      <c r="F3601" s="79">
        <f t="shared" si="241"/>
        <v>4</v>
      </c>
    </row>
    <row r="3602" spans="1:6" x14ac:dyDescent="0.25">
      <c r="A3602" s="61" t="s">
        <v>22</v>
      </c>
      <c r="B3602" s="26">
        <v>44043</v>
      </c>
      <c r="C3602" s="4">
        <v>3911</v>
      </c>
      <c r="D3602" s="29">
        <v>114569</v>
      </c>
      <c r="E3602" s="4">
        <v>67</v>
      </c>
      <c r="F3602" s="79">
        <f t="shared" si="241"/>
        <v>1912</v>
      </c>
    </row>
    <row r="3603" spans="1:6" x14ac:dyDescent="0.25">
      <c r="A3603" s="5" t="s">
        <v>35</v>
      </c>
      <c r="B3603" s="26">
        <v>44043</v>
      </c>
      <c r="C3603" s="4">
        <v>0</v>
      </c>
      <c r="D3603" s="29">
        <v>61</v>
      </c>
      <c r="F3603" s="79">
        <f t="shared" ref="F3603:F3609" si="242">E3603+F3579</f>
        <v>0</v>
      </c>
    </row>
    <row r="3604" spans="1:6" x14ac:dyDescent="0.25">
      <c r="A3604" s="5" t="s">
        <v>21</v>
      </c>
      <c r="B3604" s="26">
        <v>44043</v>
      </c>
      <c r="C3604" s="4">
        <v>58</v>
      </c>
      <c r="D3604" s="29">
        <v>3579</v>
      </c>
      <c r="E3604" s="4">
        <v>2</v>
      </c>
      <c r="F3604" s="79">
        <f t="shared" si="242"/>
        <v>141</v>
      </c>
    </row>
    <row r="3605" spans="1:6" x14ac:dyDescent="0.25">
      <c r="A3605" s="5" t="s">
        <v>36</v>
      </c>
      <c r="B3605" s="26">
        <v>44043</v>
      </c>
      <c r="C3605" s="4">
        <v>1</v>
      </c>
      <c r="D3605" s="29">
        <v>276</v>
      </c>
      <c r="E3605" s="4">
        <v>1</v>
      </c>
      <c r="F3605" s="79">
        <f t="shared" si="242"/>
        <v>4</v>
      </c>
    </row>
    <row r="3606" spans="1:6" x14ac:dyDescent="0.25">
      <c r="A3606" s="5" t="s">
        <v>20</v>
      </c>
      <c r="B3606" s="26">
        <v>44043</v>
      </c>
      <c r="C3606" s="4">
        <v>1142</v>
      </c>
      <c r="D3606" s="29">
        <v>59687</v>
      </c>
      <c r="E3606" s="4">
        <f>7+6+9+4</f>
        <v>26</v>
      </c>
      <c r="F3606" s="79">
        <f t="shared" si="242"/>
        <v>1227</v>
      </c>
    </row>
    <row r="3607" spans="1:6" x14ac:dyDescent="0.25">
      <c r="A3607" s="5" t="s">
        <v>27</v>
      </c>
      <c r="B3607" s="26">
        <v>44043</v>
      </c>
      <c r="C3607" s="4">
        <v>108</v>
      </c>
      <c r="D3607" s="29">
        <v>2259</v>
      </c>
      <c r="F3607" s="79">
        <f t="shared" si="242"/>
        <v>43</v>
      </c>
    </row>
    <row r="3608" spans="1:6" x14ac:dyDescent="0.25">
      <c r="A3608" s="5" t="s">
        <v>37</v>
      </c>
      <c r="B3608" s="26">
        <v>44043</v>
      </c>
      <c r="C3608" s="4">
        <v>3</v>
      </c>
      <c r="D3608" s="29">
        <v>169</v>
      </c>
      <c r="F3608" s="79">
        <f t="shared" si="242"/>
        <v>1</v>
      </c>
    </row>
    <row r="3609" spans="1:6" x14ac:dyDescent="0.25">
      <c r="A3609" s="5" t="s">
        <v>38</v>
      </c>
      <c r="B3609" s="26">
        <v>44043</v>
      </c>
      <c r="C3609" s="4">
        <v>9</v>
      </c>
      <c r="D3609" s="29">
        <v>812</v>
      </c>
      <c r="E3609" s="4">
        <v>1</v>
      </c>
      <c r="F3609" s="79">
        <f t="shared" si="242"/>
        <v>8</v>
      </c>
    </row>
    <row r="3610" spans="1:6" x14ac:dyDescent="0.25">
      <c r="A3610" s="5" t="s">
        <v>48</v>
      </c>
      <c r="B3610" s="26">
        <v>44043</v>
      </c>
      <c r="C3610" s="4">
        <v>0</v>
      </c>
      <c r="D3610" s="29">
        <v>82</v>
      </c>
      <c r="F3610" s="79">
        <f>E3610+F3586</f>
        <v>0</v>
      </c>
    </row>
    <row r="3611" spans="1:6" x14ac:dyDescent="0.25">
      <c r="A3611" s="5" t="s">
        <v>39</v>
      </c>
      <c r="B3611" s="26">
        <v>44043</v>
      </c>
      <c r="C3611" s="4">
        <v>238</v>
      </c>
      <c r="D3611" s="29">
        <v>2249</v>
      </c>
      <c r="F3611" s="79">
        <f t="shared" ref="F3611:F3620" si="243">E3611+F3586</f>
        <v>0</v>
      </c>
    </row>
    <row r="3612" spans="1:6" x14ac:dyDescent="0.25">
      <c r="A3612" s="5" t="s">
        <v>40</v>
      </c>
      <c r="B3612" s="26">
        <v>44043</v>
      </c>
      <c r="C3612" s="4">
        <v>42</v>
      </c>
      <c r="D3612" s="29">
        <v>117</v>
      </c>
      <c r="F3612" s="79">
        <f t="shared" si="243"/>
        <v>0</v>
      </c>
    </row>
    <row r="3613" spans="1:6" x14ac:dyDescent="0.25">
      <c r="A3613" s="5" t="s">
        <v>28</v>
      </c>
      <c r="B3613" s="26">
        <v>44043</v>
      </c>
      <c r="C3613" s="4">
        <v>36</v>
      </c>
      <c r="D3613" s="29">
        <v>337</v>
      </c>
      <c r="F3613" s="79">
        <f t="shared" si="243"/>
        <v>0</v>
      </c>
    </row>
    <row r="3614" spans="1:6" x14ac:dyDescent="0.25">
      <c r="A3614" s="5" t="s">
        <v>24</v>
      </c>
      <c r="B3614" s="26">
        <v>44043</v>
      </c>
      <c r="C3614" s="4">
        <v>124</v>
      </c>
      <c r="D3614" s="29">
        <v>1211</v>
      </c>
      <c r="E3614" s="4">
        <v>1</v>
      </c>
      <c r="F3614" s="79">
        <f t="shared" si="243"/>
        <v>1</v>
      </c>
    </row>
    <row r="3615" spans="1:6" x14ac:dyDescent="0.25">
      <c r="A3615" s="5" t="s">
        <v>30</v>
      </c>
      <c r="B3615" s="26">
        <v>44043</v>
      </c>
      <c r="C3615" s="4">
        <v>6</v>
      </c>
      <c r="D3615" s="29">
        <v>59</v>
      </c>
      <c r="F3615" s="79">
        <f t="shared" si="243"/>
        <v>1</v>
      </c>
    </row>
    <row r="3616" spans="1:6" x14ac:dyDescent="0.25">
      <c r="A3616" s="5" t="s">
        <v>26</v>
      </c>
      <c r="B3616" s="26">
        <v>44043</v>
      </c>
      <c r="C3616" s="4">
        <v>35</v>
      </c>
      <c r="D3616" s="29">
        <v>1178</v>
      </c>
      <c r="F3616" s="79">
        <f t="shared" si="243"/>
        <v>4</v>
      </c>
    </row>
    <row r="3617" spans="1:6" x14ac:dyDescent="0.25">
      <c r="A3617" s="5" t="s">
        <v>25</v>
      </c>
      <c r="B3617" s="26">
        <v>44043</v>
      </c>
      <c r="C3617" s="4">
        <v>104</v>
      </c>
      <c r="D3617" s="29">
        <v>1947</v>
      </c>
      <c r="E3617" s="4">
        <v>2</v>
      </c>
      <c r="F3617" s="79">
        <f t="shared" si="243"/>
        <v>5</v>
      </c>
    </row>
    <row r="3618" spans="1:6" x14ac:dyDescent="0.25">
      <c r="A3618" s="5" t="s">
        <v>41</v>
      </c>
      <c r="B3618" s="26">
        <v>44043</v>
      </c>
      <c r="C3618" s="4">
        <v>7</v>
      </c>
      <c r="D3618" s="29">
        <v>263</v>
      </c>
      <c r="F3618" s="79">
        <f t="shared" si="243"/>
        <v>2</v>
      </c>
    </row>
    <row r="3619" spans="1:6" x14ac:dyDescent="0.25">
      <c r="A3619" s="5" t="s">
        <v>42</v>
      </c>
      <c r="B3619" s="26">
        <v>44043</v>
      </c>
      <c r="C3619" s="4">
        <v>-1</v>
      </c>
      <c r="D3619" s="29">
        <v>20</v>
      </c>
      <c r="F3619" s="79">
        <f>E3619+F3595</f>
        <v>0</v>
      </c>
    </row>
    <row r="3620" spans="1:6" x14ac:dyDescent="0.25">
      <c r="A3620" s="5" t="s">
        <v>43</v>
      </c>
      <c r="B3620" s="26">
        <v>44043</v>
      </c>
      <c r="C3620" s="4">
        <v>-1</v>
      </c>
      <c r="D3620" s="29">
        <v>26</v>
      </c>
      <c r="F3620" s="79">
        <f t="shared" si="243"/>
        <v>0</v>
      </c>
    </row>
    <row r="3621" spans="1:6" x14ac:dyDescent="0.25">
      <c r="A3621" s="5" t="s">
        <v>44</v>
      </c>
      <c r="B3621" s="26">
        <v>44043</v>
      </c>
      <c r="C3621" s="4">
        <v>25</v>
      </c>
      <c r="D3621" s="29">
        <v>454</v>
      </c>
      <c r="E3621" s="4">
        <v>1</v>
      </c>
      <c r="F3621" s="79">
        <f t="shared" ref="F3621:F3626" si="244">E3621+F3597</f>
        <v>2</v>
      </c>
    </row>
    <row r="3622" spans="1:6" x14ac:dyDescent="0.25">
      <c r="A3622" s="5" t="s">
        <v>29</v>
      </c>
      <c r="B3622" s="26">
        <v>44043</v>
      </c>
      <c r="C3622" s="4">
        <v>63</v>
      </c>
      <c r="D3622" s="29">
        <v>1216</v>
      </c>
      <c r="E3622" s="4">
        <v>1</v>
      </c>
      <c r="F3622" s="79">
        <f t="shared" si="244"/>
        <v>13</v>
      </c>
    </row>
    <row r="3623" spans="1:6" x14ac:dyDescent="0.25">
      <c r="A3623" s="5" t="s">
        <v>45</v>
      </c>
      <c r="B3623" s="26">
        <v>44043</v>
      </c>
      <c r="C3623" s="4">
        <v>-1</v>
      </c>
      <c r="D3623" s="29">
        <v>45</v>
      </c>
      <c r="F3623" s="79">
        <f t="shared" si="244"/>
        <v>1</v>
      </c>
    </row>
    <row r="3624" spans="1:6" x14ac:dyDescent="0.25">
      <c r="A3624" s="5" t="s">
        <v>46</v>
      </c>
      <c r="B3624" s="26">
        <v>44043</v>
      </c>
      <c r="C3624" s="4">
        <v>12</v>
      </c>
      <c r="D3624" s="29">
        <v>458</v>
      </c>
      <c r="F3624" s="79">
        <f t="shared" si="244"/>
        <v>1</v>
      </c>
    </row>
    <row r="3625" spans="1:6" x14ac:dyDescent="0.25">
      <c r="A3625" s="5" t="s">
        <v>47</v>
      </c>
      <c r="B3625" s="26">
        <v>44043</v>
      </c>
      <c r="C3625" s="4">
        <v>8</v>
      </c>
      <c r="D3625" s="29">
        <v>211</v>
      </c>
      <c r="F3625" s="79">
        <f t="shared" si="244"/>
        <v>4</v>
      </c>
    </row>
    <row r="3626" spans="1:6" x14ac:dyDescent="0.25">
      <c r="A3626" s="61" t="s">
        <v>22</v>
      </c>
      <c r="B3626" s="26">
        <v>44044</v>
      </c>
      <c r="C3626" s="4">
        <v>3586</v>
      </c>
      <c r="D3626" s="29">
        <v>118155</v>
      </c>
      <c r="E3626" s="4">
        <v>35</v>
      </c>
      <c r="F3626" s="79">
        <f t="shared" si="244"/>
        <v>1947</v>
      </c>
    </row>
    <row r="3627" spans="1:6" x14ac:dyDescent="0.25">
      <c r="A3627" s="5" t="s">
        <v>35</v>
      </c>
      <c r="B3627" s="26">
        <v>44044</v>
      </c>
      <c r="C3627" s="4">
        <v>0</v>
      </c>
      <c r="D3627" s="29">
        <v>61</v>
      </c>
      <c r="F3627" s="79">
        <f t="shared" ref="F3627:F3633" si="245">E3627+F3603</f>
        <v>0</v>
      </c>
    </row>
    <row r="3628" spans="1:6" x14ac:dyDescent="0.25">
      <c r="A3628" s="5" t="s">
        <v>21</v>
      </c>
      <c r="B3628" s="26">
        <v>44044</v>
      </c>
      <c r="C3628" s="4">
        <v>59</v>
      </c>
      <c r="D3628" s="29">
        <v>3638</v>
      </c>
      <c r="F3628" s="79">
        <f t="shared" si="245"/>
        <v>141</v>
      </c>
    </row>
    <row r="3629" spans="1:6" x14ac:dyDescent="0.25">
      <c r="A3629" s="5" t="s">
        <v>36</v>
      </c>
      <c r="B3629" s="26">
        <v>44044</v>
      </c>
      <c r="C3629" s="4">
        <v>10</v>
      </c>
      <c r="D3629" s="29">
        <v>286</v>
      </c>
      <c r="F3629" s="79">
        <f t="shared" si="245"/>
        <v>4</v>
      </c>
    </row>
    <row r="3630" spans="1:6" x14ac:dyDescent="0.25">
      <c r="A3630" s="5" t="s">
        <v>20</v>
      </c>
      <c r="B3630" s="26">
        <v>44044</v>
      </c>
      <c r="C3630" s="4">
        <v>968</v>
      </c>
      <c r="D3630" s="29">
        <v>60655</v>
      </c>
      <c r="E3630" s="4">
        <v>13</v>
      </c>
      <c r="F3630" s="79">
        <f t="shared" si="245"/>
        <v>1240</v>
      </c>
    </row>
    <row r="3631" spans="1:6" x14ac:dyDescent="0.25">
      <c r="A3631" s="5" t="s">
        <v>27</v>
      </c>
      <c r="B3631" s="26">
        <v>44044</v>
      </c>
      <c r="C3631" s="4">
        <v>91</v>
      </c>
      <c r="D3631" s="29">
        <v>2350</v>
      </c>
      <c r="E3631" s="4">
        <v>2</v>
      </c>
      <c r="F3631" s="79">
        <f t="shared" si="245"/>
        <v>45</v>
      </c>
    </row>
    <row r="3632" spans="1:6" x14ac:dyDescent="0.25">
      <c r="A3632" s="5" t="s">
        <v>37</v>
      </c>
      <c r="B3632" s="26">
        <v>44044</v>
      </c>
      <c r="C3632" s="4">
        <v>25</v>
      </c>
      <c r="D3632" s="29">
        <v>194</v>
      </c>
      <c r="F3632" s="79">
        <f t="shared" si="245"/>
        <v>1</v>
      </c>
    </row>
    <row r="3633" spans="1:6" x14ac:dyDescent="0.25">
      <c r="A3633" s="5" t="s">
        <v>38</v>
      </c>
      <c r="B3633" s="26">
        <v>44044</v>
      </c>
      <c r="C3633" s="4">
        <v>14</v>
      </c>
      <c r="D3633" s="29">
        <v>826</v>
      </c>
      <c r="F3633" s="79">
        <f t="shared" si="245"/>
        <v>8</v>
      </c>
    </row>
    <row r="3634" spans="1:6" x14ac:dyDescent="0.25">
      <c r="A3634" s="5" t="s">
        <v>48</v>
      </c>
      <c r="B3634" s="26">
        <v>44044</v>
      </c>
      <c r="C3634" s="4">
        <v>0</v>
      </c>
      <c r="D3634" s="29">
        <v>82</v>
      </c>
      <c r="F3634" s="79">
        <f>E3634+F3610</f>
        <v>0</v>
      </c>
    </row>
    <row r="3635" spans="1:6" x14ac:dyDescent="0.25">
      <c r="A3635" s="5" t="s">
        <v>39</v>
      </c>
      <c r="B3635" s="26">
        <v>44044</v>
      </c>
      <c r="C3635" s="4">
        <v>85</v>
      </c>
      <c r="D3635" s="29">
        <v>2334</v>
      </c>
      <c r="F3635" s="79">
        <f t="shared" ref="F3635:F3644" si="246">E3635+F3610</f>
        <v>0</v>
      </c>
    </row>
    <row r="3636" spans="1:6" x14ac:dyDescent="0.25">
      <c r="A3636" s="5" t="s">
        <v>40</v>
      </c>
      <c r="B3636" s="26">
        <v>44044</v>
      </c>
      <c r="C3636" s="4">
        <v>29</v>
      </c>
      <c r="D3636" s="29">
        <v>146</v>
      </c>
      <c r="F3636" s="79">
        <f t="shared" si="246"/>
        <v>0</v>
      </c>
    </row>
    <row r="3637" spans="1:6" x14ac:dyDescent="0.25">
      <c r="A3637" s="5" t="s">
        <v>28</v>
      </c>
      <c r="B3637" s="26">
        <v>44044</v>
      </c>
      <c r="C3637" s="4">
        <v>3</v>
      </c>
      <c r="D3637" s="29">
        <v>340</v>
      </c>
      <c r="E3637" s="4">
        <v>2</v>
      </c>
      <c r="F3637" s="79">
        <f t="shared" si="246"/>
        <v>2</v>
      </c>
    </row>
    <row r="3638" spans="1:6" x14ac:dyDescent="0.25">
      <c r="A3638" s="5" t="s">
        <v>24</v>
      </c>
      <c r="B3638" s="26">
        <v>44044</v>
      </c>
      <c r="C3638" s="4">
        <v>84</v>
      </c>
      <c r="D3638" s="29">
        <v>1295</v>
      </c>
      <c r="E3638" s="4">
        <v>1</v>
      </c>
      <c r="F3638" s="79">
        <f t="shared" si="246"/>
        <v>1</v>
      </c>
    </row>
    <row r="3639" spans="1:6" x14ac:dyDescent="0.25">
      <c r="A3639" s="5" t="s">
        <v>30</v>
      </c>
      <c r="B3639" s="26">
        <v>44044</v>
      </c>
      <c r="C3639" s="4">
        <v>-1</v>
      </c>
      <c r="D3639" s="29">
        <v>58</v>
      </c>
      <c r="F3639" s="79">
        <f t="shared" si="246"/>
        <v>1</v>
      </c>
    </row>
    <row r="3640" spans="1:6" x14ac:dyDescent="0.25">
      <c r="A3640" s="5" t="s">
        <v>26</v>
      </c>
      <c r="B3640" s="26">
        <v>44044</v>
      </c>
      <c r="C3640" s="4">
        <v>8</v>
      </c>
      <c r="D3640" s="29">
        <v>1186</v>
      </c>
      <c r="F3640" s="79">
        <f t="shared" si="246"/>
        <v>1</v>
      </c>
    </row>
    <row r="3641" spans="1:6" x14ac:dyDescent="0.25">
      <c r="A3641" s="5" t="s">
        <v>25</v>
      </c>
      <c r="B3641" s="26">
        <v>44044</v>
      </c>
      <c r="C3641" s="4">
        <v>60</v>
      </c>
      <c r="D3641" s="29">
        <v>2007</v>
      </c>
      <c r="F3641" s="79">
        <f t="shared" si="246"/>
        <v>4</v>
      </c>
    </row>
    <row r="3642" spans="1:6" x14ac:dyDescent="0.25">
      <c r="A3642" s="5" t="s">
        <v>41</v>
      </c>
      <c r="B3642" s="26">
        <v>44044</v>
      </c>
      <c r="C3642" s="4">
        <v>22</v>
      </c>
      <c r="D3642" s="29">
        <v>285</v>
      </c>
      <c r="F3642" s="79">
        <f t="shared" si="246"/>
        <v>5</v>
      </c>
    </row>
    <row r="3643" spans="1:6" x14ac:dyDescent="0.25">
      <c r="A3643" s="5" t="s">
        <v>42</v>
      </c>
      <c r="B3643" s="26">
        <v>44044</v>
      </c>
      <c r="C3643" s="4">
        <v>0</v>
      </c>
      <c r="D3643" s="29">
        <v>20</v>
      </c>
      <c r="F3643" s="79">
        <f>E3643+F3619</f>
        <v>0</v>
      </c>
    </row>
    <row r="3644" spans="1:6" x14ac:dyDescent="0.25">
      <c r="A3644" s="5" t="s">
        <v>43</v>
      </c>
      <c r="B3644" s="26">
        <v>44044</v>
      </c>
      <c r="C3644" s="4">
        <v>2</v>
      </c>
      <c r="D3644" s="29">
        <v>28</v>
      </c>
      <c r="F3644" s="79">
        <f t="shared" si="246"/>
        <v>0</v>
      </c>
    </row>
    <row r="3645" spans="1:6" x14ac:dyDescent="0.25">
      <c r="A3645" s="5" t="s">
        <v>44</v>
      </c>
      <c r="B3645" s="26">
        <v>44044</v>
      </c>
      <c r="C3645" s="4">
        <v>49</v>
      </c>
      <c r="D3645" s="29">
        <v>503</v>
      </c>
      <c r="F3645" s="79">
        <f t="shared" ref="F3645:F3650" si="247">E3645+F3621</f>
        <v>2</v>
      </c>
    </row>
    <row r="3646" spans="1:6" x14ac:dyDescent="0.25">
      <c r="A3646" s="5" t="s">
        <v>29</v>
      </c>
      <c r="B3646" s="26">
        <v>44044</v>
      </c>
      <c r="C3646" s="4">
        <v>78</v>
      </c>
      <c r="D3646" s="29">
        <v>1294</v>
      </c>
      <c r="F3646" s="79">
        <f t="shared" si="247"/>
        <v>13</v>
      </c>
    </row>
    <row r="3647" spans="1:6" x14ac:dyDescent="0.25">
      <c r="A3647" s="5" t="s">
        <v>45</v>
      </c>
      <c r="B3647" s="26">
        <v>44044</v>
      </c>
      <c r="C3647" s="4">
        <v>2</v>
      </c>
      <c r="D3647" s="29">
        <v>47</v>
      </c>
      <c r="F3647" s="79">
        <f t="shared" si="247"/>
        <v>1</v>
      </c>
    </row>
    <row r="3648" spans="1:6" x14ac:dyDescent="0.25">
      <c r="A3648" s="5" t="s">
        <v>46</v>
      </c>
      <c r="B3648" s="26">
        <v>44044</v>
      </c>
      <c r="C3648" s="4">
        <v>47</v>
      </c>
      <c r="D3648" s="29">
        <v>505</v>
      </c>
      <c r="F3648" s="79">
        <f t="shared" si="247"/>
        <v>1</v>
      </c>
    </row>
    <row r="3649" spans="1:6" x14ac:dyDescent="0.25">
      <c r="A3649" s="5" t="s">
        <v>47</v>
      </c>
      <c r="B3649" s="26">
        <v>44044</v>
      </c>
      <c r="C3649" s="4">
        <v>20</v>
      </c>
      <c r="D3649" s="29">
        <v>231</v>
      </c>
      <c r="F3649" s="79">
        <f t="shared" si="247"/>
        <v>4</v>
      </c>
    </row>
    <row r="3650" spans="1:6" x14ac:dyDescent="0.25">
      <c r="A3650" s="61" t="s">
        <v>22</v>
      </c>
      <c r="B3650" s="26">
        <v>44045</v>
      </c>
      <c r="C3650" s="4">
        <v>3797</v>
      </c>
      <c r="D3650" s="29">
        <v>121952</v>
      </c>
      <c r="E3650" s="4">
        <f>5+3+15+14</f>
        <v>37</v>
      </c>
      <c r="F3650" s="79">
        <f t="shared" si="247"/>
        <v>1984</v>
      </c>
    </row>
    <row r="3651" spans="1:6" x14ac:dyDescent="0.25">
      <c r="A3651" s="5" t="s">
        <v>35</v>
      </c>
      <c r="B3651" s="26">
        <v>44045</v>
      </c>
      <c r="C3651" s="4">
        <v>2</v>
      </c>
      <c r="D3651" s="29">
        <v>63</v>
      </c>
      <c r="F3651" s="79">
        <f t="shared" ref="F3651:F3657" si="248">E3651+F3627</f>
        <v>0</v>
      </c>
    </row>
    <row r="3652" spans="1:6" x14ac:dyDescent="0.25">
      <c r="A3652" s="5" t="s">
        <v>21</v>
      </c>
      <c r="B3652" s="26">
        <v>44045</v>
      </c>
      <c r="C3652" s="4">
        <v>33</v>
      </c>
      <c r="D3652" s="29">
        <v>3671</v>
      </c>
      <c r="E3652" s="4">
        <v>1</v>
      </c>
      <c r="F3652" s="79">
        <f t="shared" si="248"/>
        <v>142</v>
      </c>
    </row>
    <row r="3653" spans="1:6" x14ac:dyDescent="0.25">
      <c r="A3653" s="5" t="s">
        <v>36</v>
      </c>
      <c r="B3653" s="26">
        <v>44045</v>
      </c>
      <c r="C3653" s="4">
        <v>2</v>
      </c>
      <c r="D3653" s="29">
        <v>288</v>
      </c>
      <c r="F3653" s="79">
        <f t="shared" si="248"/>
        <v>4</v>
      </c>
    </row>
    <row r="3654" spans="1:6" x14ac:dyDescent="0.25">
      <c r="A3654" s="5" t="s">
        <v>20</v>
      </c>
      <c r="B3654" s="26">
        <v>44045</v>
      </c>
      <c r="C3654" s="4">
        <v>971</v>
      </c>
      <c r="D3654" s="29">
        <v>61626</v>
      </c>
      <c r="E3654" s="4">
        <v>7</v>
      </c>
      <c r="F3654" s="79">
        <f t="shared" si="248"/>
        <v>1247</v>
      </c>
    </row>
    <row r="3655" spans="1:6" x14ac:dyDescent="0.25">
      <c r="A3655" s="5" t="s">
        <v>27</v>
      </c>
      <c r="B3655" s="26">
        <v>44045</v>
      </c>
      <c r="C3655" s="4">
        <v>87</v>
      </c>
      <c r="D3655" s="29">
        <v>2437</v>
      </c>
      <c r="E3655" s="4">
        <v>1</v>
      </c>
      <c r="F3655" s="79">
        <f t="shared" si="248"/>
        <v>46</v>
      </c>
    </row>
    <row r="3656" spans="1:6" x14ac:dyDescent="0.25">
      <c r="A3656" s="5" t="s">
        <v>37</v>
      </c>
      <c r="B3656" s="26">
        <v>44045</v>
      </c>
      <c r="C3656" s="4">
        <v>4</v>
      </c>
      <c r="D3656" s="29">
        <v>198</v>
      </c>
      <c r="F3656" s="79">
        <f t="shared" si="248"/>
        <v>1</v>
      </c>
    </row>
    <row r="3657" spans="1:6" x14ac:dyDescent="0.25">
      <c r="A3657" s="5" t="s">
        <v>38</v>
      </c>
      <c r="B3657" s="26">
        <v>44045</v>
      </c>
      <c r="C3657" s="4">
        <v>20</v>
      </c>
      <c r="D3657" s="29">
        <v>846</v>
      </c>
      <c r="F3657" s="79">
        <f t="shared" si="248"/>
        <v>8</v>
      </c>
    </row>
    <row r="3658" spans="1:6" x14ac:dyDescent="0.25">
      <c r="A3658" s="5" t="s">
        <v>48</v>
      </c>
      <c r="B3658" s="26">
        <v>44045</v>
      </c>
      <c r="C3658" s="4">
        <v>0</v>
      </c>
      <c r="D3658" s="29">
        <v>82</v>
      </c>
      <c r="F3658" s="79">
        <f>E3658+F3634</f>
        <v>0</v>
      </c>
    </row>
    <row r="3659" spans="1:6" x14ac:dyDescent="0.25">
      <c r="A3659" s="5" t="s">
        <v>39</v>
      </c>
      <c r="B3659" s="26">
        <v>44045</v>
      </c>
      <c r="C3659" s="4">
        <v>38</v>
      </c>
      <c r="D3659" s="29">
        <v>2372</v>
      </c>
      <c r="F3659" s="79">
        <f t="shared" ref="F3659:F3668" si="249">E3659+F3634</f>
        <v>0</v>
      </c>
    </row>
    <row r="3660" spans="1:6" x14ac:dyDescent="0.25">
      <c r="A3660" s="5" t="s">
        <v>40</v>
      </c>
      <c r="B3660" s="26">
        <v>44045</v>
      </c>
      <c r="C3660" s="4">
        <v>7</v>
      </c>
      <c r="D3660" s="29">
        <v>153</v>
      </c>
      <c r="F3660" s="79">
        <f t="shared" si="249"/>
        <v>0</v>
      </c>
    </row>
    <row r="3661" spans="1:6" x14ac:dyDescent="0.25">
      <c r="A3661" s="5" t="s">
        <v>28</v>
      </c>
      <c r="B3661" s="26">
        <v>44045</v>
      </c>
      <c r="C3661" s="4">
        <v>7</v>
      </c>
      <c r="D3661" s="29">
        <v>347</v>
      </c>
      <c r="F3661" s="79">
        <f t="shared" si="249"/>
        <v>0</v>
      </c>
    </row>
    <row r="3662" spans="1:6" x14ac:dyDescent="0.25">
      <c r="A3662" s="5" t="s">
        <v>24</v>
      </c>
      <c r="B3662" s="26">
        <v>44045</v>
      </c>
      <c r="C3662" s="4">
        <v>95</v>
      </c>
      <c r="D3662" s="29">
        <v>1390</v>
      </c>
      <c r="E3662" s="4">
        <v>4</v>
      </c>
      <c r="F3662" s="79">
        <f t="shared" si="249"/>
        <v>6</v>
      </c>
    </row>
    <row r="3663" spans="1:6" x14ac:dyDescent="0.25">
      <c r="A3663" s="5" t="s">
        <v>30</v>
      </c>
      <c r="B3663" s="26">
        <v>44045</v>
      </c>
      <c r="C3663" s="4">
        <v>6</v>
      </c>
      <c r="D3663" s="29">
        <v>64</v>
      </c>
      <c r="F3663" s="79">
        <f t="shared" si="249"/>
        <v>1</v>
      </c>
    </row>
    <row r="3664" spans="1:6" x14ac:dyDescent="0.25">
      <c r="A3664" s="5" t="s">
        <v>26</v>
      </c>
      <c r="B3664" s="26">
        <v>44045</v>
      </c>
      <c r="C3664" s="4">
        <v>8</v>
      </c>
      <c r="D3664" s="29">
        <v>1194</v>
      </c>
      <c r="F3664" s="79">
        <f t="shared" si="249"/>
        <v>1</v>
      </c>
    </row>
    <row r="3665" spans="1:6" x14ac:dyDescent="0.25">
      <c r="A3665" s="5" t="s">
        <v>25</v>
      </c>
      <c r="B3665" s="26">
        <v>44045</v>
      </c>
      <c r="C3665" s="4">
        <v>56</v>
      </c>
      <c r="D3665" s="29">
        <v>2063</v>
      </c>
      <c r="F3665" s="79">
        <f t="shared" si="249"/>
        <v>1</v>
      </c>
    </row>
    <row r="3666" spans="1:6" x14ac:dyDescent="0.25">
      <c r="A3666" s="5" t="s">
        <v>41</v>
      </c>
      <c r="B3666" s="26">
        <v>44045</v>
      </c>
      <c r="C3666" s="4">
        <v>17</v>
      </c>
      <c r="D3666" s="29">
        <v>302</v>
      </c>
      <c r="F3666" s="79">
        <f t="shared" si="249"/>
        <v>4</v>
      </c>
    </row>
    <row r="3667" spans="1:6" x14ac:dyDescent="0.25">
      <c r="A3667" s="5" t="s">
        <v>42</v>
      </c>
      <c r="B3667" s="26">
        <v>44045</v>
      </c>
      <c r="C3667" s="4">
        <v>0</v>
      </c>
      <c r="D3667" s="29">
        <v>20</v>
      </c>
      <c r="F3667" s="79">
        <f>E3667+F3643</f>
        <v>0</v>
      </c>
    </row>
    <row r="3668" spans="1:6" x14ac:dyDescent="0.25">
      <c r="A3668" s="5" t="s">
        <v>43</v>
      </c>
      <c r="B3668" s="26">
        <v>44045</v>
      </c>
      <c r="C3668" s="4">
        <v>0</v>
      </c>
      <c r="D3668" s="29">
        <v>28</v>
      </c>
      <c r="F3668" s="79">
        <f t="shared" si="249"/>
        <v>0</v>
      </c>
    </row>
    <row r="3669" spans="1:6" x14ac:dyDescent="0.25">
      <c r="A3669" s="5" t="s">
        <v>44</v>
      </c>
      <c r="B3669" s="26">
        <v>44045</v>
      </c>
      <c r="C3669" s="4">
        <v>18</v>
      </c>
      <c r="D3669" s="29">
        <v>521</v>
      </c>
      <c r="F3669" s="79">
        <f t="shared" ref="F3669:F3674" si="250">E3669+F3645</f>
        <v>2</v>
      </c>
    </row>
    <row r="3670" spans="1:6" x14ac:dyDescent="0.25">
      <c r="A3670" s="5" t="s">
        <v>29</v>
      </c>
      <c r="B3670" s="26">
        <v>44045</v>
      </c>
      <c r="C3670" s="4">
        <v>78</v>
      </c>
      <c r="D3670" s="29">
        <v>1372</v>
      </c>
      <c r="E3670" s="4">
        <v>2</v>
      </c>
      <c r="F3670" s="79">
        <f t="shared" si="250"/>
        <v>15</v>
      </c>
    </row>
    <row r="3671" spans="1:6" x14ac:dyDescent="0.25">
      <c r="A3671" s="5" t="s">
        <v>45</v>
      </c>
      <c r="B3671" s="26">
        <v>44045</v>
      </c>
      <c r="C3671" s="4">
        <v>0</v>
      </c>
      <c r="D3671" s="29">
        <v>47</v>
      </c>
      <c r="F3671" s="79">
        <f t="shared" si="250"/>
        <v>1</v>
      </c>
    </row>
    <row r="3672" spans="1:6" x14ac:dyDescent="0.25">
      <c r="A3672" s="5" t="s">
        <v>46</v>
      </c>
      <c r="B3672" s="26">
        <v>44045</v>
      </c>
      <c r="C3672" s="4">
        <v>96</v>
      </c>
      <c r="D3672" s="29">
        <v>601</v>
      </c>
      <c r="F3672" s="79">
        <f t="shared" si="250"/>
        <v>1</v>
      </c>
    </row>
    <row r="3673" spans="1:6" x14ac:dyDescent="0.25">
      <c r="A3673" s="5" t="s">
        <v>47</v>
      </c>
      <c r="B3673" s="26">
        <v>44045</v>
      </c>
      <c r="C3673" s="4">
        <v>34</v>
      </c>
      <c r="D3673" s="29">
        <v>265</v>
      </c>
      <c r="F3673" s="79">
        <f t="shared" si="250"/>
        <v>4</v>
      </c>
    </row>
    <row r="3674" spans="1:6" x14ac:dyDescent="0.25">
      <c r="A3674" s="61" t="s">
        <v>22</v>
      </c>
      <c r="B3674" s="26">
        <v>44046</v>
      </c>
      <c r="C3674" s="4">
        <v>3158</v>
      </c>
      <c r="D3674" s="29">
        <v>125110</v>
      </c>
      <c r="E3674" s="4">
        <v>93</v>
      </c>
      <c r="F3674" s="79">
        <f t="shared" si="250"/>
        <v>2077</v>
      </c>
    </row>
    <row r="3675" spans="1:6" x14ac:dyDescent="0.25">
      <c r="A3675" s="5" t="s">
        <v>35</v>
      </c>
      <c r="B3675" s="26">
        <v>44046</v>
      </c>
      <c r="C3675" s="4">
        <v>2</v>
      </c>
      <c r="D3675" s="29">
        <v>65</v>
      </c>
      <c r="F3675" s="79">
        <f t="shared" ref="F3675:F3681" si="251">E3675+F3651</f>
        <v>0</v>
      </c>
    </row>
    <row r="3676" spans="1:6" x14ac:dyDescent="0.25">
      <c r="A3676" s="5" t="s">
        <v>21</v>
      </c>
      <c r="B3676" s="26">
        <v>44046</v>
      </c>
      <c r="C3676" s="4">
        <v>31</v>
      </c>
      <c r="D3676" s="29">
        <v>3702</v>
      </c>
      <c r="E3676" s="4">
        <f>1+2+3</f>
        <v>6</v>
      </c>
      <c r="F3676" s="79">
        <f t="shared" si="251"/>
        <v>148</v>
      </c>
    </row>
    <row r="3677" spans="1:6" x14ac:dyDescent="0.25">
      <c r="A3677" s="5" t="s">
        <v>36</v>
      </c>
      <c r="B3677" s="26">
        <v>44046</v>
      </c>
      <c r="C3677" s="4">
        <v>5</v>
      </c>
      <c r="D3677" s="29">
        <v>293</v>
      </c>
      <c r="F3677" s="79">
        <f t="shared" si="251"/>
        <v>4</v>
      </c>
    </row>
    <row r="3678" spans="1:6" x14ac:dyDescent="0.25">
      <c r="A3678" s="5" t="s">
        <v>20</v>
      </c>
      <c r="B3678" s="26">
        <v>44046</v>
      </c>
      <c r="C3678" s="4">
        <v>1051</v>
      </c>
      <c r="D3678" s="29">
        <v>62677</v>
      </c>
      <c r="E3678" s="4">
        <v>50</v>
      </c>
      <c r="F3678" s="79">
        <f t="shared" si="251"/>
        <v>1297</v>
      </c>
    </row>
    <row r="3679" spans="1:6" x14ac:dyDescent="0.25">
      <c r="A3679" s="5" t="s">
        <v>27</v>
      </c>
      <c r="B3679" s="26">
        <v>44046</v>
      </c>
      <c r="C3679" s="4">
        <v>133</v>
      </c>
      <c r="D3679" s="29">
        <v>2570</v>
      </c>
      <c r="F3679" s="79">
        <f t="shared" si="251"/>
        <v>46</v>
      </c>
    </row>
    <row r="3680" spans="1:6" x14ac:dyDescent="0.25">
      <c r="A3680" s="5" t="s">
        <v>37</v>
      </c>
      <c r="B3680" s="26">
        <v>44046</v>
      </c>
      <c r="C3680" s="4">
        <v>-2</v>
      </c>
      <c r="D3680" s="29">
        <v>196</v>
      </c>
      <c r="F3680" s="79">
        <f t="shared" si="251"/>
        <v>1</v>
      </c>
    </row>
    <row r="3681" spans="1:6" x14ac:dyDescent="0.25">
      <c r="A3681" s="5" t="s">
        <v>38</v>
      </c>
      <c r="B3681" s="26">
        <v>44046</v>
      </c>
      <c r="C3681" s="4">
        <v>29</v>
      </c>
      <c r="D3681" s="29">
        <v>875</v>
      </c>
      <c r="E3681" s="4">
        <v>2</v>
      </c>
      <c r="F3681" s="79">
        <f t="shared" si="251"/>
        <v>10</v>
      </c>
    </row>
    <row r="3682" spans="1:6" x14ac:dyDescent="0.25">
      <c r="A3682" s="5" t="s">
        <v>48</v>
      </c>
      <c r="B3682" s="26">
        <v>44046</v>
      </c>
      <c r="C3682" s="4">
        <v>2</v>
      </c>
      <c r="D3682" s="29">
        <v>84</v>
      </c>
      <c r="F3682" s="79">
        <f>E3682+F3658</f>
        <v>0</v>
      </c>
    </row>
    <row r="3683" spans="1:6" x14ac:dyDescent="0.25">
      <c r="A3683" s="5" t="s">
        <v>39</v>
      </c>
      <c r="B3683" s="26">
        <v>44046</v>
      </c>
      <c r="C3683" s="4">
        <v>102</v>
      </c>
      <c r="D3683" s="29">
        <v>2474</v>
      </c>
      <c r="F3683" s="79">
        <f t="shared" ref="F3683:F3692" si="252">E3683+F3658</f>
        <v>0</v>
      </c>
    </row>
    <row r="3684" spans="1:6" x14ac:dyDescent="0.25">
      <c r="A3684" s="5" t="s">
        <v>40</v>
      </c>
      <c r="B3684" s="26">
        <v>44046</v>
      </c>
      <c r="C3684" s="4">
        <v>5</v>
      </c>
      <c r="D3684" s="29">
        <v>158</v>
      </c>
      <c r="F3684" s="79">
        <f t="shared" si="252"/>
        <v>0</v>
      </c>
    </row>
    <row r="3685" spans="1:6" x14ac:dyDescent="0.25">
      <c r="A3685" s="5" t="s">
        <v>28</v>
      </c>
      <c r="B3685" s="26">
        <v>44046</v>
      </c>
      <c r="C3685" s="4">
        <v>5</v>
      </c>
      <c r="D3685" s="29">
        <v>352</v>
      </c>
      <c r="F3685" s="79">
        <f t="shared" si="252"/>
        <v>0</v>
      </c>
    </row>
    <row r="3686" spans="1:6" x14ac:dyDescent="0.25">
      <c r="A3686" s="5" t="s">
        <v>24</v>
      </c>
      <c r="B3686" s="26">
        <v>44046</v>
      </c>
      <c r="C3686" s="4">
        <v>79</v>
      </c>
      <c r="D3686" s="29">
        <v>1469</v>
      </c>
      <c r="E3686" s="4">
        <f>3+3</f>
        <v>6</v>
      </c>
      <c r="F3686" s="79">
        <f t="shared" si="252"/>
        <v>6</v>
      </c>
    </row>
    <row r="3687" spans="1:6" x14ac:dyDescent="0.25">
      <c r="A3687" s="5" t="s">
        <v>30</v>
      </c>
      <c r="B3687" s="26">
        <v>44046</v>
      </c>
      <c r="C3687" s="4">
        <v>-4</v>
      </c>
      <c r="D3687" s="29">
        <v>60</v>
      </c>
      <c r="F3687" s="79">
        <f t="shared" si="252"/>
        <v>6</v>
      </c>
    </row>
    <row r="3688" spans="1:6" x14ac:dyDescent="0.25">
      <c r="A3688" s="5" t="s">
        <v>26</v>
      </c>
      <c r="B3688" s="26">
        <v>44046</v>
      </c>
      <c r="C3688" s="4">
        <v>21</v>
      </c>
      <c r="D3688" s="29">
        <v>1215</v>
      </c>
      <c r="E3688" s="4">
        <f>2</f>
        <v>2</v>
      </c>
      <c r="F3688" s="79">
        <f t="shared" si="252"/>
        <v>3</v>
      </c>
    </row>
    <row r="3689" spans="1:6" x14ac:dyDescent="0.25">
      <c r="A3689" s="5" t="s">
        <v>25</v>
      </c>
      <c r="B3689" s="26">
        <v>44046</v>
      </c>
      <c r="C3689" s="4">
        <v>63</v>
      </c>
      <c r="D3689" s="29">
        <v>2126</v>
      </c>
      <c r="E3689" s="4">
        <v>3</v>
      </c>
      <c r="F3689" s="79">
        <f t="shared" si="252"/>
        <v>4</v>
      </c>
    </row>
    <row r="3690" spans="1:6" x14ac:dyDescent="0.25">
      <c r="A3690" s="5" t="s">
        <v>41</v>
      </c>
      <c r="B3690" s="26">
        <v>44046</v>
      </c>
      <c r="C3690" s="4">
        <v>1</v>
      </c>
      <c r="D3690" s="29">
        <v>303</v>
      </c>
      <c r="F3690" s="79">
        <f t="shared" si="252"/>
        <v>1</v>
      </c>
    </row>
    <row r="3691" spans="1:6" x14ac:dyDescent="0.25">
      <c r="A3691" s="5" t="s">
        <v>42</v>
      </c>
      <c r="B3691" s="26">
        <v>44046</v>
      </c>
      <c r="C3691" s="4">
        <v>2</v>
      </c>
      <c r="D3691" s="29">
        <v>22</v>
      </c>
      <c r="F3691" s="79">
        <f>E3691+F3667</f>
        <v>0</v>
      </c>
    </row>
    <row r="3692" spans="1:6" x14ac:dyDescent="0.25">
      <c r="A3692" s="5" t="s">
        <v>43</v>
      </c>
      <c r="B3692" s="26">
        <v>44046</v>
      </c>
      <c r="C3692" s="4">
        <v>-2</v>
      </c>
      <c r="D3692" s="29">
        <v>26</v>
      </c>
      <c r="F3692" s="79">
        <f t="shared" si="252"/>
        <v>0</v>
      </c>
    </row>
    <row r="3693" spans="1:6" x14ac:dyDescent="0.25">
      <c r="A3693" s="5" t="s">
        <v>44</v>
      </c>
      <c r="B3693" s="26">
        <v>44046</v>
      </c>
      <c r="C3693" s="4">
        <v>27</v>
      </c>
      <c r="D3693" s="29">
        <v>548</v>
      </c>
      <c r="F3693" s="79">
        <f t="shared" ref="F3693:F3698" si="253">E3693+F3669</f>
        <v>2</v>
      </c>
    </row>
    <row r="3694" spans="1:6" x14ac:dyDescent="0.25">
      <c r="A3694" s="5" t="s">
        <v>29</v>
      </c>
      <c r="B3694" s="26">
        <v>44046</v>
      </c>
      <c r="C3694" s="4">
        <v>63</v>
      </c>
      <c r="D3694" s="29">
        <v>1435</v>
      </c>
      <c r="E3694" s="4">
        <v>1</v>
      </c>
      <c r="F3694" s="79">
        <f t="shared" si="253"/>
        <v>16</v>
      </c>
    </row>
    <row r="3695" spans="1:6" x14ac:dyDescent="0.25">
      <c r="A3695" s="5" t="s">
        <v>45</v>
      </c>
      <c r="B3695" s="26">
        <v>44046</v>
      </c>
      <c r="C3695" s="4">
        <v>1</v>
      </c>
      <c r="D3695" s="29">
        <v>48</v>
      </c>
      <c r="F3695" s="79">
        <f t="shared" si="253"/>
        <v>1</v>
      </c>
    </row>
    <row r="3696" spans="1:6" x14ac:dyDescent="0.25">
      <c r="A3696" s="5" t="s">
        <v>46</v>
      </c>
      <c r="B3696" s="26">
        <v>44046</v>
      </c>
      <c r="C3696" s="4">
        <v>44</v>
      </c>
      <c r="D3696" s="29">
        <v>645</v>
      </c>
      <c r="F3696" s="79">
        <f t="shared" si="253"/>
        <v>1</v>
      </c>
    </row>
    <row r="3697" spans="1:6" x14ac:dyDescent="0.25">
      <c r="A3697" s="5" t="s">
        <v>47</v>
      </c>
      <c r="B3697" s="26">
        <v>44046</v>
      </c>
      <c r="C3697" s="4">
        <v>8</v>
      </c>
      <c r="D3697" s="29">
        <v>273</v>
      </c>
      <c r="F3697" s="79">
        <f t="shared" si="253"/>
        <v>4</v>
      </c>
    </row>
    <row r="3698" spans="1:6" x14ac:dyDescent="0.25">
      <c r="A3698" s="61" t="s">
        <v>22</v>
      </c>
      <c r="B3698" s="26">
        <v>44047</v>
      </c>
      <c r="C3698" s="4">
        <v>4337</v>
      </c>
      <c r="D3698" s="29">
        <v>129447</v>
      </c>
      <c r="E3698" s="4">
        <v>114</v>
      </c>
      <c r="F3698" s="79">
        <f t="shared" si="253"/>
        <v>2191</v>
      </c>
    </row>
    <row r="3699" spans="1:6" x14ac:dyDescent="0.25">
      <c r="A3699" s="5" t="s">
        <v>35</v>
      </c>
      <c r="B3699" s="26">
        <v>44047</v>
      </c>
      <c r="C3699" s="4">
        <v>-2</v>
      </c>
      <c r="D3699" s="29">
        <v>63</v>
      </c>
      <c r="F3699" s="79">
        <f t="shared" ref="F3699:F3705" si="254">E3699+F3675</f>
        <v>0</v>
      </c>
    </row>
    <row r="3700" spans="1:6" x14ac:dyDescent="0.25">
      <c r="A3700" s="5" t="s">
        <v>21</v>
      </c>
      <c r="B3700" s="26">
        <v>44047</v>
      </c>
      <c r="C3700" s="4">
        <v>53</v>
      </c>
      <c r="D3700" s="29">
        <v>3755</v>
      </c>
      <c r="E3700" s="4">
        <v>3</v>
      </c>
      <c r="F3700" s="79">
        <f t="shared" si="254"/>
        <v>151</v>
      </c>
    </row>
    <row r="3701" spans="1:6" x14ac:dyDescent="0.25">
      <c r="A3701" s="5" t="s">
        <v>36</v>
      </c>
      <c r="B3701" s="26">
        <v>44047</v>
      </c>
      <c r="C3701" s="4">
        <v>1</v>
      </c>
      <c r="D3701" s="29">
        <v>294</v>
      </c>
      <c r="F3701" s="79">
        <f t="shared" si="254"/>
        <v>4</v>
      </c>
    </row>
    <row r="3702" spans="1:6" x14ac:dyDescent="0.25">
      <c r="A3702" s="5" t="s">
        <v>20</v>
      </c>
      <c r="B3702" s="26">
        <v>44047</v>
      </c>
      <c r="C3702" s="4">
        <v>1371</v>
      </c>
      <c r="D3702" s="29">
        <v>64048</v>
      </c>
      <c r="E3702" s="4">
        <f>18+13+7+7</f>
        <v>45</v>
      </c>
      <c r="F3702" s="79">
        <f t="shared" si="254"/>
        <v>1342</v>
      </c>
    </row>
    <row r="3703" spans="1:6" x14ac:dyDescent="0.25">
      <c r="A3703" s="5" t="s">
        <v>27</v>
      </c>
      <c r="B3703" s="26">
        <v>44047</v>
      </c>
      <c r="C3703" s="4">
        <v>147</v>
      </c>
      <c r="D3703" s="29">
        <v>2717</v>
      </c>
      <c r="E3703" s="4">
        <v>1</v>
      </c>
      <c r="F3703" s="79">
        <f t="shared" si="254"/>
        <v>47</v>
      </c>
    </row>
    <row r="3704" spans="1:6" x14ac:dyDescent="0.25">
      <c r="A3704" s="5" t="s">
        <v>37</v>
      </c>
      <c r="B3704" s="26">
        <v>44047</v>
      </c>
      <c r="C3704" s="4">
        <v>-4</v>
      </c>
      <c r="D3704" s="29">
        <v>192</v>
      </c>
      <c r="E3704" s="4">
        <v>1</v>
      </c>
      <c r="F3704" s="79">
        <f>E3704+F3680</f>
        <v>2</v>
      </c>
    </row>
    <row r="3705" spans="1:6" x14ac:dyDescent="0.25">
      <c r="A3705" s="5" t="s">
        <v>38</v>
      </c>
      <c r="B3705" s="26">
        <v>44047</v>
      </c>
      <c r="C3705" s="4">
        <v>22</v>
      </c>
      <c r="D3705" s="29">
        <v>897</v>
      </c>
      <c r="F3705" s="79">
        <f t="shared" si="254"/>
        <v>10</v>
      </c>
    </row>
    <row r="3706" spans="1:6" x14ac:dyDescent="0.25">
      <c r="A3706" s="5" t="s">
        <v>48</v>
      </c>
      <c r="B3706" s="26">
        <v>44047</v>
      </c>
      <c r="C3706" s="4">
        <v>1</v>
      </c>
      <c r="D3706" s="29">
        <v>85</v>
      </c>
      <c r="F3706" s="79">
        <f>E3706+F3682</f>
        <v>0</v>
      </c>
    </row>
    <row r="3707" spans="1:6" x14ac:dyDescent="0.25">
      <c r="A3707" s="5" t="s">
        <v>39</v>
      </c>
      <c r="B3707" s="26">
        <v>44047</v>
      </c>
      <c r="C3707" s="4">
        <v>269</v>
      </c>
      <c r="D3707" s="29">
        <v>2743</v>
      </c>
      <c r="F3707" s="79">
        <f t="shared" ref="F3707:F3716" si="255">E3707+F3682</f>
        <v>0</v>
      </c>
    </row>
    <row r="3708" spans="1:6" x14ac:dyDescent="0.25">
      <c r="A3708" s="5" t="s">
        <v>40</v>
      </c>
      <c r="B3708" s="26">
        <v>44047</v>
      </c>
      <c r="C3708" s="4">
        <v>29</v>
      </c>
      <c r="D3708" s="29">
        <v>187</v>
      </c>
      <c r="F3708" s="79">
        <f t="shared" si="255"/>
        <v>0</v>
      </c>
    </row>
    <row r="3709" spans="1:6" x14ac:dyDescent="0.25">
      <c r="A3709" s="5" t="s">
        <v>28</v>
      </c>
      <c r="B3709" s="26">
        <v>44047</v>
      </c>
      <c r="C3709" s="4">
        <v>29</v>
      </c>
      <c r="D3709" s="29">
        <v>381</v>
      </c>
      <c r="F3709" s="79">
        <f t="shared" si="255"/>
        <v>0</v>
      </c>
    </row>
    <row r="3710" spans="1:6" x14ac:dyDescent="0.25">
      <c r="A3710" s="5" t="s">
        <v>24</v>
      </c>
      <c r="B3710" s="26">
        <v>44047</v>
      </c>
      <c r="C3710" s="4">
        <v>106</v>
      </c>
      <c r="D3710" s="29">
        <v>1575</v>
      </c>
      <c r="E3710" s="4">
        <v>2</v>
      </c>
      <c r="F3710" s="79">
        <f t="shared" si="255"/>
        <v>2</v>
      </c>
    </row>
    <row r="3711" spans="1:6" x14ac:dyDescent="0.25">
      <c r="A3711" s="5" t="s">
        <v>30</v>
      </c>
      <c r="B3711" s="26">
        <v>44047</v>
      </c>
      <c r="C3711" s="4">
        <v>-1</v>
      </c>
      <c r="D3711" s="29">
        <v>59</v>
      </c>
      <c r="F3711" s="79">
        <f t="shared" si="255"/>
        <v>6</v>
      </c>
    </row>
    <row r="3712" spans="1:6" x14ac:dyDescent="0.25">
      <c r="A3712" s="5" t="s">
        <v>26</v>
      </c>
      <c r="B3712" s="26">
        <v>44047</v>
      </c>
      <c r="C3712" s="4">
        <v>18</v>
      </c>
      <c r="D3712" s="29">
        <v>1233</v>
      </c>
      <c r="F3712" s="79">
        <f t="shared" si="255"/>
        <v>6</v>
      </c>
    </row>
    <row r="3713" spans="1:6" x14ac:dyDescent="0.25">
      <c r="A3713" s="5" t="s">
        <v>25</v>
      </c>
      <c r="B3713" s="26">
        <v>44047</v>
      </c>
      <c r="C3713" s="4">
        <v>197</v>
      </c>
      <c r="D3713" s="29">
        <v>2323</v>
      </c>
      <c r="E3713" s="4">
        <v>2</v>
      </c>
      <c r="F3713" s="79">
        <f t="shared" si="255"/>
        <v>5</v>
      </c>
    </row>
    <row r="3714" spans="1:6" x14ac:dyDescent="0.25">
      <c r="A3714" s="5" t="s">
        <v>41</v>
      </c>
      <c r="B3714" s="26">
        <v>44047</v>
      </c>
      <c r="C3714" s="4">
        <v>42</v>
      </c>
      <c r="D3714" s="29">
        <v>345</v>
      </c>
      <c r="F3714" s="79">
        <f t="shared" si="255"/>
        <v>4</v>
      </c>
    </row>
    <row r="3715" spans="1:6" x14ac:dyDescent="0.25">
      <c r="A3715" s="5" t="s">
        <v>42</v>
      </c>
      <c r="B3715" s="26">
        <v>44047</v>
      </c>
      <c r="C3715" s="4">
        <v>0</v>
      </c>
      <c r="D3715" s="29">
        <v>22</v>
      </c>
      <c r="F3715" s="79">
        <f>E3715+F3691</f>
        <v>0</v>
      </c>
    </row>
    <row r="3716" spans="1:6" x14ac:dyDescent="0.25">
      <c r="A3716" s="5" t="s">
        <v>43</v>
      </c>
      <c r="B3716" s="26">
        <v>44047</v>
      </c>
      <c r="C3716" s="4">
        <v>5</v>
      </c>
      <c r="D3716" s="29">
        <v>31</v>
      </c>
      <c r="F3716" s="79">
        <f t="shared" si="255"/>
        <v>0</v>
      </c>
    </row>
    <row r="3717" spans="1:6" x14ac:dyDescent="0.25">
      <c r="A3717" s="5" t="s">
        <v>44</v>
      </c>
      <c r="B3717" s="26">
        <v>44047</v>
      </c>
      <c r="C3717" s="4">
        <v>16</v>
      </c>
      <c r="D3717" s="29">
        <v>564</v>
      </c>
      <c r="F3717" s="79">
        <f t="shared" ref="F3717:F3722" si="256">E3717+F3693</f>
        <v>2</v>
      </c>
    </row>
    <row r="3718" spans="1:6" x14ac:dyDescent="0.25">
      <c r="A3718" s="5" t="s">
        <v>29</v>
      </c>
      <c r="B3718" s="26">
        <v>44047</v>
      </c>
      <c r="C3718" s="4">
        <v>101</v>
      </c>
      <c r="D3718" s="29">
        <v>1536</v>
      </c>
      <c r="F3718" s="79">
        <f t="shared" si="256"/>
        <v>16</v>
      </c>
    </row>
    <row r="3719" spans="1:6" x14ac:dyDescent="0.25">
      <c r="A3719" s="5" t="s">
        <v>45</v>
      </c>
      <c r="B3719" s="26">
        <v>44047</v>
      </c>
      <c r="C3719" s="4">
        <v>1</v>
      </c>
      <c r="D3719" s="29">
        <v>49</v>
      </c>
      <c r="F3719" s="79">
        <f t="shared" si="256"/>
        <v>1</v>
      </c>
    </row>
    <row r="3720" spans="1:6" x14ac:dyDescent="0.25">
      <c r="A3720" s="5" t="s">
        <v>46</v>
      </c>
      <c r="B3720" s="26">
        <v>44047</v>
      </c>
      <c r="C3720" s="4">
        <v>58</v>
      </c>
      <c r="D3720" s="29">
        <v>703</v>
      </c>
      <c r="F3720" s="79">
        <f t="shared" si="256"/>
        <v>1</v>
      </c>
    </row>
    <row r="3721" spans="1:6" x14ac:dyDescent="0.25">
      <c r="A3721" s="5" t="s">
        <v>47</v>
      </c>
      <c r="B3721" s="26">
        <v>44047</v>
      </c>
      <c r="C3721" s="4">
        <v>24</v>
      </c>
      <c r="D3721" s="29">
        <v>297</v>
      </c>
      <c r="F3721" s="79">
        <f t="shared" si="256"/>
        <v>4</v>
      </c>
    </row>
    <row r="3722" spans="1:6" x14ac:dyDescent="0.25">
      <c r="A3722" s="61" t="s">
        <v>22</v>
      </c>
      <c r="B3722" s="26">
        <v>44048</v>
      </c>
      <c r="C3722" s="4">
        <v>4676</v>
      </c>
      <c r="D3722" s="29">
        <v>134123</v>
      </c>
      <c r="E3722" s="4">
        <f>12+12+34+26</f>
        <v>84</v>
      </c>
      <c r="F3722" s="79">
        <f t="shared" si="256"/>
        <v>2275</v>
      </c>
    </row>
    <row r="3723" spans="1:6" x14ac:dyDescent="0.25">
      <c r="A3723" s="5" t="s">
        <v>35</v>
      </c>
      <c r="B3723" s="26">
        <v>44048</v>
      </c>
      <c r="C3723" s="4">
        <v>-2</v>
      </c>
      <c r="D3723" s="29">
        <v>61</v>
      </c>
      <c r="F3723" s="79">
        <f t="shared" ref="F3723:F3729" si="257">E3723+F3699</f>
        <v>0</v>
      </c>
    </row>
    <row r="3724" spans="1:6" x14ac:dyDescent="0.25">
      <c r="A3724" s="5" t="s">
        <v>21</v>
      </c>
      <c r="B3724" s="26">
        <v>44048</v>
      </c>
      <c r="C3724" s="4">
        <v>70</v>
      </c>
      <c r="D3724" s="29">
        <v>3825</v>
      </c>
      <c r="E3724" s="4">
        <v>2</v>
      </c>
      <c r="F3724" s="79">
        <f t="shared" si="257"/>
        <v>153</v>
      </c>
    </row>
    <row r="3725" spans="1:6" x14ac:dyDescent="0.25">
      <c r="A3725" s="5" t="s">
        <v>36</v>
      </c>
      <c r="B3725" s="26">
        <v>44048</v>
      </c>
      <c r="C3725" s="4">
        <v>9</v>
      </c>
      <c r="D3725" s="29">
        <v>303</v>
      </c>
      <c r="F3725" s="79">
        <f t="shared" si="257"/>
        <v>4</v>
      </c>
    </row>
    <row r="3726" spans="1:6" x14ac:dyDescent="0.25">
      <c r="A3726" s="5" t="s">
        <v>20</v>
      </c>
      <c r="B3726" s="26">
        <v>44048</v>
      </c>
      <c r="C3726" s="4">
        <v>1467</v>
      </c>
      <c r="D3726" s="29">
        <v>65515</v>
      </c>
      <c r="E3726" s="4">
        <f>1+1+16+14</f>
        <v>32</v>
      </c>
      <c r="F3726" s="79">
        <f t="shared" si="257"/>
        <v>1374</v>
      </c>
    </row>
    <row r="3727" spans="1:6" x14ac:dyDescent="0.25">
      <c r="A3727" s="5" t="s">
        <v>27</v>
      </c>
      <c r="B3727" s="26">
        <v>44048</v>
      </c>
      <c r="C3727" s="4">
        <v>137</v>
      </c>
      <c r="D3727" s="29">
        <v>2854</v>
      </c>
      <c r="E3727" s="4">
        <v>2</v>
      </c>
      <c r="F3727" s="79">
        <f t="shared" si="257"/>
        <v>49</v>
      </c>
    </row>
    <row r="3728" spans="1:6" x14ac:dyDescent="0.25">
      <c r="A3728" s="5" t="s">
        <v>37</v>
      </c>
      <c r="B3728" s="26">
        <v>44048</v>
      </c>
      <c r="C3728" s="4">
        <v>5</v>
      </c>
      <c r="D3728" s="29">
        <v>197</v>
      </c>
      <c r="F3728" s="79">
        <f t="shared" si="257"/>
        <v>2</v>
      </c>
    </row>
    <row r="3729" spans="1:6" x14ac:dyDescent="0.25">
      <c r="A3729" s="5" t="s">
        <v>38</v>
      </c>
      <c r="B3729" s="26">
        <v>44048</v>
      </c>
      <c r="C3729" s="4">
        <v>42</v>
      </c>
      <c r="D3729" s="29">
        <v>939</v>
      </c>
      <c r="E3729" s="4">
        <v>2</v>
      </c>
      <c r="F3729" s="79">
        <f t="shared" si="257"/>
        <v>12</v>
      </c>
    </row>
    <row r="3730" spans="1:6" x14ac:dyDescent="0.25">
      <c r="A3730" s="5" t="s">
        <v>48</v>
      </c>
      <c r="B3730" s="26">
        <v>44048</v>
      </c>
      <c r="C3730" s="4">
        <v>-2</v>
      </c>
      <c r="D3730" s="29">
        <v>83</v>
      </c>
      <c r="F3730" s="79">
        <f>E3730+F3706</f>
        <v>0</v>
      </c>
    </row>
    <row r="3731" spans="1:6" x14ac:dyDescent="0.25">
      <c r="A3731" s="5" t="s">
        <v>39</v>
      </c>
      <c r="B3731" s="26">
        <v>44048</v>
      </c>
      <c r="C3731" s="4">
        <v>135</v>
      </c>
      <c r="D3731" s="29">
        <v>2878</v>
      </c>
      <c r="F3731" s="79">
        <f t="shared" ref="F3731:F3740" si="258">E3731+F3706</f>
        <v>0</v>
      </c>
    </row>
    <row r="3732" spans="1:6" x14ac:dyDescent="0.25">
      <c r="A3732" s="5" t="s">
        <v>40</v>
      </c>
      <c r="B3732" s="26">
        <v>44048</v>
      </c>
      <c r="C3732" s="4">
        <v>6</v>
      </c>
      <c r="D3732" s="29">
        <v>193</v>
      </c>
      <c r="F3732" s="79">
        <f t="shared" si="258"/>
        <v>0</v>
      </c>
    </row>
    <row r="3733" spans="1:6" x14ac:dyDescent="0.25">
      <c r="A3733" s="5" t="s">
        <v>28</v>
      </c>
      <c r="B3733" s="26">
        <v>44048</v>
      </c>
      <c r="C3733" s="4">
        <v>27</v>
      </c>
      <c r="D3733" s="29">
        <v>408</v>
      </c>
      <c r="F3733" s="79">
        <f t="shared" si="258"/>
        <v>0</v>
      </c>
    </row>
    <row r="3734" spans="1:6" x14ac:dyDescent="0.25">
      <c r="A3734" s="5" t="s">
        <v>24</v>
      </c>
      <c r="B3734" s="26">
        <v>44048</v>
      </c>
      <c r="C3734" s="4">
        <v>98</v>
      </c>
      <c r="D3734" s="29">
        <v>1673</v>
      </c>
      <c r="E3734" s="4">
        <v>1</v>
      </c>
      <c r="F3734" s="79">
        <f t="shared" si="258"/>
        <v>1</v>
      </c>
    </row>
    <row r="3735" spans="1:6" x14ac:dyDescent="0.25">
      <c r="A3735" s="5" t="s">
        <v>30</v>
      </c>
      <c r="B3735" s="26">
        <v>44048</v>
      </c>
      <c r="C3735" s="4">
        <v>0</v>
      </c>
      <c r="D3735" s="29">
        <v>59</v>
      </c>
      <c r="F3735" s="79">
        <f t="shared" si="258"/>
        <v>2</v>
      </c>
    </row>
    <row r="3736" spans="1:6" x14ac:dyDescent="0.25">
      <c r="A3736" s="5" t="s">
        <v>26</v>
      </c>
      <c r="B3736" s="26">
        <v>44048</v>
      </c>
      <c r="C3736" s="4">
        <v>81</v>
      </c>
      <c r="D3736" s="29">
        <v>1314</v>
      </c>
      <c r="E3736" s="4">
        <f>1+1</f>
        <v>2</v>
      </c>
      <c r="F3736" s="79">
        <f t="shared" si="258"/>
        <v>8</v>
      </c>
    </row>
    <row r="3737" spans="1:6" x14ac:dyDescent="0.25">
      <c r="A3737" s="5" t="s">
        <v>25</v>
      </c>
      <c r="B3737" s="26">
        <v>44048</v>
      </c>
      <c r="C3737" s="4">
        <v>121</v>
      </c>
      <c r="D3737" s="29">
        <v>2444</v>
      </c>
      <c r="F3737" s="79">
        <f t="shared" si="258"/>
        <v>6</v>
      </c>
    </row>
    <row r="3738" spans="1:6" x14ac:dyDescent="0.25">
      <c r="A3738" s="5" t="s">
        <v>41</v>
      </c>
      <c r="B3738" s="26">
        <v>44048</v>
      </c>
      <c r="C3738" s="4">
        <v>34</v>
      </c>
      <c r="D3738" s="29">
        <v>379</v>
      </c>
      <c r="F3738" s="79">
        <f t="shared" si="258"/>
        <v>5</v>
      </c>
    </row>
    <row r="3739" spans="1:6" x14ac:dyDescent="0.25">
      <c r="A3739" s="5" t="s">
        <v>42</v>
      </c>
      <c r="B3739" s="26">
        <v>44048</v>
      </c>
      <c r="C3739" s="4">
        <v>1</v>
      </c>
      <c r="D3739" s="29">
        <v>23</v>
      </c>
      <c r="F3739" s="79">
        <f>E3739+F3715</f>
        <v>0</v>
      </c>
    </row>
    <row r="3740" spans="1:6" x14ac:dyDescent="0.25">
      <c r="A3740" s="5" t="s">
        <v>43</v>
      </c>
      <c r="B3740" s="26">
        <v>44048</v>
      </c>
      <c r="C3740" s="4">
        <v>2</v>
      </c>
      <c r="D3740" s="29">
        <v>33</v>
      </c>
      <c r="F3740" s="79">
        <f t="shared" si="258"/>
        <v>0</v>
      </c>
    </row>
    <row r="3741" spans="1:6" x14ac:dyDescent="0.25">
      <c r="A3741" s="5" t="s">
        <v>44</v>
      </c>
      <c r="B3741" s="26">
        <v>44048</v>
      </c>
      <c r="C3741" s="4">
        <v>50</v>
      </c>
      <c r="D3741" s="29">
        <v>614</v>
      </c>
      <c r="F3741" s="79">
        <f t="shared" ref="F3741:F3746" si="259">E3741+F3717</f>
        <v>2</v>
      </c>
    </row>
    <row r="3742" spans="1:6" x14ac:dyDescent="0.25">
      <c r="A3742" s="5" t="s">
        <v>29</v>
      </c>
      <c r="B3742" s="26">
        <v>44048</v>
      </c>
      <c r="C3742" s="4">
        <v>101</v>
      </c>
      <c r="D3742" s="29">
        <v>1637</v>
      </c>
      <c r="E3742" s="4">
        <f>1+1</f>
        <v>2</v>
      </c>
      <c r="F3742" s="79">
        <f t="shared" si="259"/>
        <v>18</v>
      </c>
    </row>
    <row r="3743" spans="1:6" x14ac:dyDescent="0.25">
      <c r="A3743" s="5" t="s">
        <v>45</v>
      </c>
      <c r="B3743" s="26">
        <v>44048</v>
      </c>
      <c r="C3743" s="4">
        <v>18</v>
      </c>
      <c r="D3743" s="29">
        <v>67</v>
      </c>
      <c r="F3743" s="79">
        <f t="shared" si="259"/>
        <v>1</v>
      </c>
    </row>
    <row r="3744" spans="1:6" x14ac:dyDescent="0.25">
      <c r="A3744" s="5" t="s">
        <v>46</v>
      </c>
      <c r="B3744" s="26">
        <v>44048</v>
      </c>
      <c r="C3744" s="4">
        <v>43</v>
      </c>
      <c r="D3744" s="29">
        <v>746</v>
      </c>
      <c r="F3744" s="79">
        <f t="shared" si="259"/>
        <v>1</v>
      </c>
    </row>
    <row r="3745" spans="1:6" x14ac:dyDescent="0.25">
      <c r="A3745" s="5" t="s">
        <v>47</v>
      </c>
      <c r="B3745" s="26">
        <v>44048</v>
      </c>
      <c r="C3745" s="4">
        <v>28</v>
      </c>
      <c r="D3745" s="29">
        <v>325</v>
      </c>
      <c r="F3745" s="79">
        <f t="shared" si="259"/>
        <v>4</v>
      </c>
    </row>
    <row r="3746" spans="1:6" x14ac:dyDescent="0.25">
      <c r="A3746" s="61" t="s">
        <v>22</v>
      </c>
      <c r="B3746" s="26">
        <v>44049</v>
      </c>
      <c r="C3746" s="4">
        <v>4987</v>
      </c>
      <c r="D3746" s="29">
        <v>139110</v>
      </c>
      <c r="E3746" s="4">
        <f>15+6+45+30</f>
        <v>96</v>
      </c>
      <c r="F3746" s="79">
        <f t="shared" si="259"/>
        <v>2371</v>
      </c>
    </row>
    <row r="3747" spans="1:6" x14ac:dyDescent="0.25">
      <c r="A3747" s="5" t="s">
        <v>35</v>
      </c>
      <c r="B3747" s="26">
        <v>44049</v>
      </c>
      <c r="C3747" s="4">
        <v>0</v>
      </c>
      <c r="D3747" s="29">
        <v>61</v>
      </c>
      <c r="F3747" s="79">
        <f t="shared" ref="F3747:F3753" si="260">E3747+F3723</f>
        <v>0</v>
      </c>
    </row>
    <row r="3748" spans="1:6" x14ac:dyDescent="0.25">
      <c r="A3748" s="5" t="s">
        <v>21</v>
      </c>
      <c r="B3748" s="26">
        <v>44049</v>
      </c>
      <c r="C3748" s="4">
        <v>47</v>
      </c>
      <c r="D3748" s="29">
        <v>3872</v>
      </c>
      <c r="E3748" s="4">
        <f>1+4</f>
        <v>5</v>
      </c>
      <c r="F3748" s="79">
        <f t="shared" si="260"/>
        <v>158</v>
      </c>
    </row>
    <row r="3749" spans="1:6" x14ac:dyDescent="0.25">
      <c r="A3749" s="5" t="s">
        <v>36</v>
      </c>
      <c r="B3749" s="26">
        <v>44049</v>
      </c>
      <c r="C3749" s="4">
        <v>7</v>
      </c>
      <c r="D3749" s="29">
        <v>310</v>
      </c>
      <c r="F3749" s="79">
        <f t="shared" si="260"/>
        <v>4</v>
      </c>
    </row>
    <row r="3750" spans="1:6" x14ac:dyDescent="0.25">
      <c r="A3750" s="5" t="s">
        <v>20</v>
      </c>
      <c r="B3750" s="26">
        <v>44049</v>
      </c>
      <c r="C3750" s="4">
        <v>1448</v>
      </c>
      <c r="D3750" s="29">
        <v>66963</v>
      </c>
      <c r="E3750" s="4">
        <v>31</v>
      </c>
      <c r="F3750" s="79">
        <f>E3750+F3726</f>
        <v>1405</v>
      </c>
    </row>
    <row r="3751" spans="1:6" x14ac:dyDescent="0.25">
      <c r="A3751" s="5" t="s">
        <v>27</v>
      </c>
      <c r="B3751" s="26">
        <v>44049</v>
      </c>
      <c r="C3751" s="4">
        <v>144</v>
      </c>
      <c r="D3751" s="29">
        <v>2998</v>
      </c>
      <c r="F3751" s="79">
        <f t="shared" si="260"/>
        <v>49</v>
      </c>
    </row>
    <row r="3752" spans="1:6" x14ac:dyDescent="0.25">
      <c r="A3752" s="5" t="s">
        <v>37</v>
      </c>
      <c r="B3752" s="26">
        <v>44049</v>
      </c>
      <c r="C3752" s="4">
        <v>4</v>
      </c>
      <c r="D3752" s="29">
        <v>201</v>
      </c>
      <c r="F3752" s="79">
        <f t="shared" si="260"/>
        <v>2</v>
      </c>
    </row>
    <row r="3753" spans="1:6" x14ac:dyDescent="0.25">
      <c r="A3753" s="5" t="s">
        <v>38</v>
      </c>
      <c r="B3753" s="26">
        <v>44049</v>
      </c>
      <c r="C3753" s="4">
        <v>59</v>
      </c>
      <c r="D3753" s="29">
        <v>998</v>
      </c>
      <c r="F3753" s="79">
        <f t="shared" si="260"/>
        <v>12</v>
      </c>
    </row>
    <row r="3754" spans="1:6" x14ac:dyDescent="0.25">
      <c r="A3754" s="5" t="s">
        <v>48</v>
      </c>
      <c r="B3754" s="26">
        <v>44049</v>
      </c>
      <c r="C3754" s="4">
        <v>1</v>
      </c>
      <c r="D3754" s="29">
        <v>84</v>
      </c>
      <c r="F3754" s="79">
        <f>E3754+F3730</f>
        <v>0</v>
      </c>
    </row>
    <row r="3755" spans="1:6" x14ac:dyDescent="0.25">
      <c r="A3755" s="5" t="s">
        <v>39</v>
      </c>
      <c r="B3755" s="26">
        <v>44049</v>
      </c>
      <c r="C3755" s="4">
        <v>71</v>
      </c>
      <c r="D3755" s="29">
        <v>2949</v>
      </c>
      <c r="F3755" s="79">
        <f t="shared" ref="F3755:F3764" si="261">E3755+F3730</f>
        <v>0</v>
      </c>
    </row>
    <row r="3756" spans="1:6" x14ac:dyDescent="0.25">
      <c r="A3756" s="5" t="s">
        <v>40</v>
      </c>
      <c r="B3756" s="26">
        <v>44049</v>
      </c>
      <c r="C3756" s="4">
        <v>5</v>
      </c>
      <c r="D3756" s="29">
        <v>198</v>
      </c>
      <c r="F3756" s="79">
        <f t="shared" si="261"/>
        <v>0</v>
      </c>
    </row>
    <row r="3757" spans="1:6" x14ac:dyDescent="0.25">
      <c r="A3757" s="5" t="s">
        <v>28</v>
      </c>
      <c r="B3757" s="26">
        <v>44049</v>
      </c>
      <c r="C3757" s="4">
        <v>40</v>
      </c>
      <c r="D3757" s="29">
        <v>448</v>
      </c>
      <c r="F3757" s="79">
        <f t="shared" si="261"/>
        <v>0</v>
      </c>
    </row>
    <row r="3758" spans="1:6" x14ac:dyDescent="0.25">
      <c r="A3758" s="5" t="s">
        <v>24</v>
      </c>
      <c r="B3758" s="26">
        <v>44049</v>
      </c>
      <c r="C3758" s="4">
        <v>117</v>
      </c>
      <c r="D3758" s="29">
        <v>1790</v>
      </c>
      <c r="E3758" s="4">
        <v>2</v>
      </c>
      <c r="F3758" s="79">
        <f t="shared" si="261"/>
        <v>2</v>
      </c>
    </row>
    <row r="3759" spans="1:6" x14ac:dyDescent="0.25">
      <c r="A3759" s="5" t="s">
        <v>30</v>
      </c>
      <c r="B3759" s="26">
        <v>44049</v>
      </c>
      <c r="C3759" s="4">
        <v>1</v>
      </c>
      <c r="D3759" s="29">
        <v>60</v>
      </c>
      <c r="F3759" s="79">
        <f t="shared" si="261"/>
        <v>1</v>
      </c>
    </row>
    <row r="3760" spans="1:6" x14ac:dyDescent="0.25">
      <c r="A3760" s="5" t="s">
        <v>26</v>
      </c>
      <c r="B3760" s="26">
        <v>44049</v>
      </c>
      <c r="C3760" s="4">
        <v>53</v>
      </c>
      <c r="D3760" s="29">
        <v>1367</v>
      </c>
      <c r="E3760" s="4">
        <v>4</v>
      </c>
      <c r="F3760" s="79">
        <f t="shared" si="261"/>
        <v>6</v>
      </c>
    </row>
    <row r="3761" spans="1:6" x14ac:dyDescent="0.25">
      <c r="A3761" s="5" t="s">
        <v>25</v>
      </c>
      <c r="B3761" s="26">
        <v>44049</v>
      </c>
      <c r="C3761" s="4">
        <v>222</v>
      </c>
      <c r="D3761" s="29">
        <v>2666</v>
      </c>
      <c r="F3761" s="79">
        <f t="shared" si="261"/>
        <v>8</v>
      </c>
    </row>
    <row r="3762" spans="1:6" x14ac:dyDescent="0.25">
      <c r="A3762" s="5" t="s">
        <v>41</v>
      </c>
      <c r="B3762" s="26">
        <v>44049</v>
      </c>
      <c r="C3762" s="4">
        <v>42</v>
      </c>
      <c r="D3762" s="29">
        <v>421</v>
      </c>
      <c r="F3762" s="79">
        <f t="shared" si="261"/>
        <v>6</v>
      </c>
    </row>
    <row r="3763" spans="1:6" x14ac:dyDescent="0.25">
      <c r="A3763" s="5" t="s">
        <v>42</v>
      </c>
      <c r="B3763" s="26">
        <v>44049</v>
      </c>
      <c r="C3763" s="4">
        <v>-1</v>
      </c>
      <c r="D3763" s="29">
        <v>22</v>
      </c>
      <c r="F3763" s="79">
        <f>E3763+F3739</f>
        <v>0</v>
      </c>
    </row>
    <row r="3764" spans="1:6" x14ac:dyDescent="0.25">
      <c r="A3764" s="5" t="s">
        <v>43</v>
      </c>
      <c r="B3764" s="26">
        <v>44049</v>
      </c>
      <c r="C3764" s="4">
        <v>-1</v>
      </c>
      <c r="D3764" s="29">
        <v>32</v>
      </c>
      <c r="F3764" s="79">
        <f t="shared" si="261"/>
        <v>0</v>
      </c>
    </row>
    <row r="3765" spans="1:6" x14ac:dyDescent="0.25">
      <c r="A3765" s="5" t="s">
        <v>44</v>
      </c>
      <c r="B3765" s="26">
        <v>44049</v>
      </c>
      <c r="C3765" s="4">
        <v>21</v>
      </c>
      <c r="D3765" s="29">
        <v>635</v>
      </c>
      <c r="E3765" s="4">
        <v>1</v>
      </c>
      <c r="F3765" s="79">
        <f t="shared" ref="F3765:F3770" si="262">E3765+F3741</f>
        <v>3</v>
      </c>
    </row>
    <row r="3766" spans="1:6" x14ac:dyDescent="0.25">
      <c r="A3766" s="5" t="s">
        <v>29</v>
      </c>
      <c r="B3766" s="26">
        <v>44049</v>
      </c>
      <c r="C3766" s="4">
        <v>141</v>
      </c>
      <c r="D3766" s="29">
        <v>1778</v>
      </c>
      <c r="F3766" s="79">
        <f t="shared" si="262"/>
        <v>18</v>
      </c>
    </row>
    <row r="3767" spans="1:6" x14ac:dyDescent="0.25">
      <c r="A3767" s="5" t="s">
        <v>45</v>
      </c>
      <c r="B3767" s="26">
        <v>44049</v>
      </c>
      <c r="C3767" s="4">
        <v>10</v>
      </c>
      <c r="D3767" s="29">
        <v>77</v>
      </c>
      <c r="F3767" s="79">
        <f t="shared" si="262"/>
        <v>1</v>
      </c>
    </row>
    <row r="3768" spans="1:6" x14ac:dyDescent="0.25">
      <c r="A3768" s="5" t="s">
        <v>46</v>
      </c>
      <c r="B3768" s="26">
        <v>44049</v>
      </c>
      <c r="C3768" s="4">
        <v>67</v>
      </c>
      <c r="D3768" s="29">
        <v>813</v>
      </c>
      <c r="E3768" s="4">
        <f>1+2</f>
        <v>3</v>
      </c>
      <c r="F3768" s="79">
        <f t="shared" si="262"/>
        <v>4</v>
      </c>
    </row>
    <row r="3769" spans="1:6" x14ac:dyDescent="0.25">
      <c r="A3769" s="5" t="s">
        <v>47</v>
      </c>
      <c r="B3769" s="26">
        <v>44049</v>
      </c>
      <c r="C3769" s="4">
        <v>30</v>
      </c>
      <c r="D3769" s="29">
        <v>355</v>
      </c>
      <c r="E3769" s="4">
        <f>1</f>
        <v>1</v>
      </c>
      <c r="F3769" s="79">
        <f t="shared" si="262"/>
        <v>5</v>
      </c>
    </row>
    <row r="3770" spans="1:6" x14ac:dyDescent="0.25">
      <c r="A3770" s="61" t="s">
        <v>22</v>
      </c>
      <c r="B3770" s="26">
        <v>44050</v>
      </c>
      <c r="C3770" s="4">
        <v>5200</v>
      </c>
      <c r="D3770" s="29">
        <v>144310</v>
      </c>
      <c r="E3770" s="4">
        <v>107</v>
      </c>
      <c r="F3770" s="79">
        <f t="shared" si="262"/>
        <v>2478</v>
      </c>
    </row>
    <row r="3771" spans="1:6" x14ac:dyDescent="0.25">
      <c r="A3771" s="5" t="s">
        <v>35</v>
      </c>
      <c r="B3771" s="26">
        <v>44050</v>
      </c>
      <c r="C3771" s="4">
        <v>0</v>
      </c>
      <c r="D3771" s="29">
        <v>61</v>
      </c>
      <c r="F3771" s="79">
        <f t="shared" ref="F3771:F3777" si="263">E3771+F3747</f>
        <v>0</v>
      </c>
    </row>
    <row r="3772" spans="1:6" x14ac:dyDescent="0.25">
      <c r="A3772" s="5" t="s">
        <v>21</v>
      </c>
      <c r="B3772" s="26">
        <v>44050</v>
      </c>
      <c r="C3772" s="4">
        <v>77</v>
      </c>
      <c r="D3772" s="29">
        <v>3949</v>
      </c>
      <c r="E3772" s="4">
        <v>5</v>
      </c>
      <c r="F3772" s="79">
        <f t="shared" si="263"/>
        <v>163</v>
      </c>
    </row>
    <row r="3773" spans="1:6" x14ac:dyDescent="0.25">
      <c r="A3773" s="5" t="s">
        <v>36</v>
      </c>
      <c r="B3773" s="26">
        <v>44050</v>
      </c>
      <c r="C3773" s="4">
        <v>2</v>
      </c>
      <c r="D3773" s="29">
        <v>312</v>
      </c>
      <c r="F3773" s="79">
        <f t="shared" si="263"/>
        <v>4</v>
      </c>
    </row>
    <row r="3774" spans="1:6" x14ac:dyDescent="0.25">
      <c r="A3774" s="5" t="s">
        <v>20</v>
      </c>
      <c r="B3774" s="26">
        <v>44050</v>
      </c>
      <c r="C3774" s="4">
        <v>1237</v>
      </c>
      <c r="D3774" s="29">
        <v>68200</v>
      </c>
      <c r="E3774" s="4">
        <v>26</v>
      </c>
      <c r="F3774" s="79">
        <f t="shared" si="263"/>
        <v>1431</v>
      </c>
    </row>
    <row r="3775" spans="1:6" x14ac:dyDescent="0.25">
      <c r="A3775" s="5" t="s">
        <v>27</v>
      </c>
      <c r="B3775" s="26">
        <v>44050</v>
      </c>
      <c r="C3775" s="4">
        <v>162</v>
      </c>
      <c r="D3775" s="29">
        <v>3160</v>
      </c>
      <c r="E3775" s="4">
        <f>5+4</f>
        <v>9</v>
      </c>
      <c r="F3775" s="79">
        <f t="shared" si="263"/>
        <v>58</v>
      </c>
    </row>
    <row r="3776" spans="1:6" x14ac:dyDescent="0.25">
      <c r="A3776" s="5" t="s">
        <v>37</v>
      </c>
      <c r="B3776" s="26">
        <v>44050</v>
      </c>
      <c r="C3776" s="4">
        <v>4</v>
      </c>
      <c r="D3776" s="29">
        <v>205</v>
      </c>
      <c r="F3776" s="79">
        <f t="shared" si="263"/>
        <v>2</v>
      </c>
    </row>
    <row r="3777" spans="1:6" x14ac:dyDescent="0.25">
      <c r="A3777" s="5" t="s">
        <v>38</v>
      </c>
      <c r="B3777" s="26">
        <v>44050</v>
      </c>
      <c r="C3777" s="4">
        <v>57</v>
      </c>
      <c r="D3777" s="29">
        <v>1055</v>
      </c>
      <c r="E3777" s="4">
        <v>1</v>
      </c>
      <c r="F3777" s="79">
        <f t="shared" si="263"/>
        <v>13</v>
      </c>
    </row>
    <row r="3778" spans="1:6" x14ac:dyDescent="0.25">
      <c r="A3778" s="5" t="s">
        <v>48</v>
      </c>
      <c r="B3778" s="26">
        <v>44050</v>
      </c>
      <c r="C3778" s="4">
        <v>0</v>
      </c>
      <c r="D3778" s="29">
        <v>84</v>
      </c>
      <c r="F3778" s="79">
        <f>E3778+F3754</f>
        <v>0</v>
      </c>
    </row>
    <row r="3779" spans="1:6" x14ac:dyDescent="0.25">
      <c r="A3779" s="5" t="s">
        <v>39</v>
      </c>
      <c r="B3779" s="26">
        <v>44050</v>
      </c>
      <c r="C3779" s="4">
        <v>70</v>
      </c>
      <c r="D3779" s="29">
        <v>3019</v>
      </c>
      <c r="F3779" s="79">
        <f t="shared" ref="F3779:F3788" si="264">E3779+F3754</f>
        <v>0</v>
      </c>
    </row>
    <row r="3780" spans="1:6" x14ac:dyDescent="0.25">
      <c r="A3780" s="5" t="s">
        <v>40</v>
      </c>
      <c r="B3780" s="26">
        <v>44050</v>
      </c>
      <c r="C3780" s="4">
        <v>7</v>
      </c>
      <c r="D3780" s="29">
        <v>205</v>
      </c>
      <c r="F3780" s="79">
        <f t="shared" si="264"/>
        <v>0</v>
      </c>
    </row>
    <row r="3781" spans="1:6" x14ac:dyDescent="0.25">
      <c r="A3781" s="5" t="s">
        <v>28</v>
      </c>
      <c r="B3781" s="26">
        <v>44050</v>
      </c>
      <c r="C3781" s="4">
        <v>29</v>
      </c>
      <c r="D3781" s="29">
        <v>477</v>
      </c>
      <c r="E3781" s="4">
        <f>1</f>
        <v>1</v>
      </c>
      <c r="F3781" s="79">
        <f t="shared" si="264"/>
        <v>1</v>
      </c>
    </row>
    <row r="3782" spans="1:6" x14ac:dyDescent="0.25">
      <c r="A3782" s="5" t="s">
        <v>24</v>
      </c>
      <c r="B3782" s="26">
        <v>44050</v>
      </c>
      <c r="C3782" s="4">
        <v>124</v>
      </c>
      <c r="D3782" s="29">
        <v>1914</v>
      </c>
      <c r="E3782" s="4">
        <v>2</v>
      </c>
      <c r="F3782" s="79">
        <f t="shared" si="264"/>
        <v>2</v>
      </c>
    </row>
    <row r="3783" spans="1:6" x14ac:dyDescent="0.25">
      <c r="A3783" s="5" t="s">
        <v>30</v>
      </c>
      <c r="B3783" s="26">
        <v>44050</v>
      </c>
      <c r="C3783" s="4">
        <v>-1</v>
      </c>
      <c r="D3783" s="29">
        <v>59</v>
      </c>
      <c r="F3783" s="79">
        <f t="shared" si="264"/>
        <v>2</v>
      </c>
    </row>
    <row r="3784" spans="1:6" x14ac:dyDescent="0.25">
      <c r="A3784" s="5" t="s">
        <v>26</v>
      </c>
      <c r="B3784" s="26">
        <v>44050</v>
      </c>
      <c r="C3784" s="4">
        <v>42</v>
      </c>
      <c r="D3784" s="29">
        <v>1409</v>
      </c>
      <c r="E3784" s="4">
        <v>1</v>
      </c>
      <c r="F3784" s="79">
        <f t="shared" si="264"/>
        <v>2</v>
      </c>
    </row>
    <row r="3785" spans="1:6" x14ac:dyDescent="0.25">
      <c r="A3785" s="5" t="s">
        <v>25</v>
      </c>
      <c r="B3785" s="26">
        <v>44050</v>
      </c>
      <c r="C3785" s="4">
        <v>105</v>
      </c>
      <c r="D3785" s="29">
        <v>2771</v>
      </c>
      <c r="E3785" s="4">
        <v>1</v>
      </c>
      <c r="F3785" s="79">
        <f t="shared" si="264"/>
        <v>7</v>
      </c>
    </row>
    <row r="3786" spans="1:6" x14ac:dyDescent="0.25">
      <c r="A3786" s="5" t="s">
        <v>41</v>
      </c>
      <c r="B3786" s="26">
        <v>44050</v>
      </c>
      <c r="C3786" s="4">
        <v>54</v>
      </c>
      <c r="D3786" s="29">
        <v>475</v>
      </c>
      <c r="E3786" s="4">
        <f>2+2</f>
        <v>4</v>
      </c>
      <c r="F3786" s="79">
        <f t="shared" si="264"/>
        <v>12</v>
      </c>
    </row>
    <row r="3787" spans="1:6" x14ac:dyDescent="0.25">
      <c r="A3787" s="5" t="s">
        <v>42</v>
      </c>
      <c r="B3787" s="26">
        <v>44050</v>
      </c>
      <c r="C3787" s="4">
        <v>0</v>
      </c>
      <c r="D3787" s="29">
        <v>22</v>
      </c>
      <c r="F3787" s="79">
        <f>E3787+F3763</f>
        <v>0</v>
      </c>
    </row>
    <row r="3788" spans="1:6" x14ac:dyDescent="0.25">
      <c r="A3788" s="5" t="s">
        <v>43</v>
      </c>
      <c r="B3788" s="26">
        <v>44050</v>
      </c>
      <c r="C3788" s="4">
        <v>1</v>
      </c>
      <c r="D3788" s="29">
        <v>33</v>
      </c>
      <c r="F3788" s="79">
        <f t="shared" si="264"/>
        <v>0</v>
      </c>
    </row>
    <row r="3789" spans="1:6" x14ac:dyDescent="0.25">
      <c r="A3789" s="5" t="s">
        <v>44</v>
      </c>
      <c r="B3789" s="26">
        <v>44050</v>
      </c>
      <c r="C3789" s="4">
        <v>64</v>
      </c>
      <c r="D3789" s="29">
        <v>699</v>
      </c>
      <c r="F3789" s="79">
        <f t="shared" ref="F3789:F3794" si="265">E3789+F3765</f>
        <v>3</v>
      </c>
    </row>
    <row r="3790" spans="1:6" x14ac:dyDescent="0.25">
      <c r="A3790" s="5" t="s">
        <v>29</v>
      </c>
      <c r="B3790" s="26">
        <v>44050</v>
      </c>
      <c r="C3790" s="4">
        <v>134</v>
      </c>
      <c r="D3790" s="29">
        <v>1912</v>
      </c>
      <c r="E3790" s="4">
        <f>1+1</f>
        <v>2</v>
      </c>
      <c r="F3790" s="79">
        <f t="shared" si="265"/>
        <v>20</v>
      </c>
    </row>
    <row r="3791" spans="1:6" x14ac:dyDescent="0.25">
      <c r="A3791" s="5" t="s">
        <v>45</v>
      </c>
      <c r="B3791" s="26">
        <v>44050</v>
      </c>
      <c r="C3791" s="4">
        <v>29</v>
      </c>
      <c r="D3791" s="29">
        <v>106</v>
      </c>
      <c r="F3791" s="79">
        <f t="shared" si="265"/>
        <v>1</v>
      </c>
    </row>
    <row r="3792" spans="1:6" x14ac:dyDescent="0.25">
      <c r="A3792" s="5" t="s">
        <v>46</v>
      </c>
      <c r="B3792" s="26">
        <v>44050</v>
      </c>
      <c r="C3792" s="4">
        <v>85</v>
      </c>
      <c r="D3792" s="29">
        <v>898</v>
      </c>
      <c r="F3792" s="79">
        <f t="shared" si="265"/>
        <v>4</v>
      </c>
    </row>
    <row r="3793" spans="1:6" x14ac:dyDescent="0.25">
      <c r="A3793" s="5" t="s">
        <v>47</v>
      </c>
      <c r="B3793" s="26">
        <v>44050</v>
      </c>
      <c r="C3793" s="4">
        <v>9</v>
      </c>
      <c r="D3793" s="29">
        <v>364</v>
      </c>
      <c r="F3793" s="79">
        <f t="shared" si="265"/>
        <v>5</v>
      </c>
    </row>
    <row r="3794" spans="1:6" x14ac:dyDescent="0.25">
      <c r="A3794" s="61" t="s">
        <v>22</v>
      </c>
      <c r="B3794" s="26">
        <v>44051</v>
      </c>
      <c r="C3794" s="4">
        <v>4053</v>
      </c>
      <c r="D3794" s="29">
        <v>148363</v>
      </c>
      <c r="E3794" s="4">
        <v>84</v>
      </c>
      <c r="F3794" s="79">
        <f t="shared" si="265"/>
        <v>2562</v>
      </c>
    </row>
    <row r="3795" spans="1:6" x14ac:dyDescent="0.25">
      <c r="A3795" s="5" t="s">
        <v>35</v>
      </c>
      <c r="B3795" s="26">
        <v>44051</v>
      </c>
      <c r="C3795" s="4">
        <v>1</v>
      </c>
      <c r="D3795" s="29">
        <v>62</v>
      </c>
      <c r="F3795" s="79">
        <f t="shared" ref="F3795:F3801" si="266">E3795+F3771</f>
        <v>0</v>
      </c>
    </row>
    <row r="3796" spans="1:6" x14ac:dyDescent="0.25">
      <c r="A3796" s="5" t="s">
        <v>21</v>
      </c>
      <c r="B3796" s="26">
        <v>44051</v>
      </c>
      <c r="C3796" s="4">
        <v>54</v>
      </c>
      <c r="D3796" s="29">
        <v>4003</v>
      </c>
      <c r="F3796" s="79">
        <f t="shared" si="266"/>
        <v>163</v>
      </c>
    </row>
    <row r="3797" spans="1:6" x14ac:dyDescent="0.25">
      <c r="A3797" s="5" t="s">
        <v>36</v>
      </c>
      <c r="B3797" s="26">
        <v>44051</v>
      </c>
      <c r="C3797" s="4">
        <v>16</v>
      </c>
      <c r="D3797" s="29">
        <v>328</v>
      </c>
      <c r="F3797" s="79">
        <f t="shared" si="266"/>
        <v>4</v>
      </c>
    </row>
    <row r="3798" spans="1:6" x14ac:dyDescent="0.25">
      <c r="A3798" s="5" t="s">
        <v>20</v>
      </c>
      <c r="B3798" s="26">
        <v>44051</v>
      </c>
      <c r="C3798" s="4">
        <v>966</v>
      </c>
      <c r="D3798" s="29">
        <v>69166</v>
      </c>
      <c r="E3798" s="4">
        <v>17</v>
      </c>
      <c r="F3798" s="79">
        <f t="shared" si="266"/>
        <v>1448</v>
      </c>
    </row>
    <row r="3799" spans="1:6" x14ac:dyDescent="0.25">
      <c r="A3799" s="5" t="s">
        <v>27</v>
      </c>
      <c r="B3799" s="26">
        <v>44051</v>
      </c>
      <c r="C3799" s="4">
        <v>150</v>
      </c>
      <c r="D3799" s="29">
        <v>3310</v>
      </c>
      <c r="E3799" s="4">
        <v>3</v>
      </c>
      <c r="F3799" s="79">
        <f t="shared" si="266"/>
        <v>61</v>
      </c>
    </row>
    <row r="3800" spans="1:6" x14ac:dyDescent="0.25">
      <c r="A3800" s="5" t="s">
        <v>37</v>
      </c>
      <c r="B3800" s="26">
        <v>44051</v>
      </c>
      <c r="C3800" s="4">
        <v>3</v>
      </c>
      <c r="D3800" s="29">
        <v>208</v>
      </c>
      <c r="F3800" s="79">
        <f t="shared" si="266"/>
        <v>2</v>
      </c>
    </row>
    <row r="3801" spans="1:6" x14ac:dyDescent="0.25">
      <c r="A3801" s="5" t="s">
        <v>38</v>
      </c>
      <c r="B3801" s="26">
        <v>44051</v>
      </c>
      <c r="C3801" s="4">
        <v>31</v>
      </c>
      <c r="D3801" s="29">
        <v>1086</v>
      </c>
      <c r="F3801" s="79">
        <f t="shared" si="266"/>
        <v>13</v>
      </c>
    </row>
    <row r="3802" spans="1:6" x14ac:dyDescent="0.25">
      <c r="A3802" s="5" t="s">
        <v>48</v>
      </c>
      <c r="B3802" s="26">
        <v>44051</v>
      </c>
      <c r="C3802" s="4">
        <v>1</v>
      </c>
      <c r="D3802" s="29">
        <v>85</v>
      </c>
      <c r="F3802" s="79">
        <f>E3802+F3778</f>
        <v>0</v>
      </c>
    </row>
    <row r="3803" spans="1:6" x14ac:dyDescent="0.25">
      <c r="A3803" s="5" t="s">
        <v>39</v>
      </c>
      <c r="B3803" s="26">
        <v>44051</v>
      </c>
      <c r="C3803" s="4">
        <v>328</v>
      </c>
      <c r="D3803" s="29">
        <v>3347</v>
      </c>
      <c r="E3803" s="4">
        <v>1</v>
      </c>
      <c r="F3803" s="79">
        <f t="shared" ref="F3803:F3812" si="267">E3803+F3778</f>
        <v>1</v>
      </c>
    </row>
    <row r="3804" spans="1:6" x14ac:dyDescent="0.25">
      <c r="A3804" s="5" t="s">
        <v>40</v>
      </c>
      <c r="B3804" s="26">
        <v>44051</v>
      </c>
      <c r="C3804" s="4">
        <v>1</v>
      </c>
      <c r="D3804" s="29">
        <v>206</v>
      </c>
      <c r="F3804" s="79">
        <f t="shared" si="267"/>
        <v>0</v>
      </c>
    </row>
    <row r="3805" spans="1:6" x14ac:dyDescent="0.25">
      <c r="A3805" s="5" t="s">
        <v>28</v>
      </c>
      <c r="B3805" s="26">
        <v>44051</v>
      </c>
      <c r="C3805" s="4">
        <v>36</v>
      </c>
      <c r="D3805" s="29">
        <v>513</v>
      </c>
      <c r="E3805" s="4">
        <v>1</v>
      </c>
      <c r="F3805" s="79">
        <f t="shared" si="267"/>
        <v>1</v>
      </c>
    </row>
    <row r="3806" spans="1:6" x14ac:dyDescent="0.25">
      <c r="A3806" s="5" t="s">
        <v>24</v>
      </c>
      <c r="B3806" s="26">
        <v>44051</v>
      </c>
      <c r="C3806" s="4">
        <v>124</v>
      </c>
      <c r="D3806" s="29">
        <v>2038</v>
      </c>
      <c r="E3806" s="4">
        <v>1</v>
      </c>
      <c r="F3806" s="79">
        <f t="shared" si="267"/>
        <v>2</v>
      </c>
    </row>
    <row r="3807" spans="1:6" x14ac:dyDescent="0.25">
      <c r="A3807" s="5" t="s">
        <v>30</v>
      </c>
      <c r="B3807" s="26">
        <v>44051</v>
      </c>
      <c r="C3807" s="4">
        <v>-2</v>
      </c>
      <c r="D3807" s="29">
        <v>57</v>
      </c>
      <c r="F3807" s="79">
        <f t="shared" si="267"/>
        <v>2</v>
      </c>
    </row>
    <row r="3808" spans="1:6" x14ac:dyDescent="0.25">
      <c r="A3808" s="5" t="s">
        <v>26</v>
      </c>
      <c r="B3808" s="26">
        <v>44051</v>
      </c>
      <c r="C3808" s="4">
        <v>18</v>
      </c>
      <c r="D3808" s="29">
        <v>1427</v>
      </c>
      <c r="F3808" s="79">
        <f t="shared" si="267"/>
        <v>2</v>
      </c>
    </row>
    <row r="3809" spans="1:6" x14ac:dyDescent="0.25">
      <c r="A3809" s="5" t="s">
        <v>25</v>
      </c>
      <c r="B3809" s="26">
        <v>44051</v>
      </c>
      <c r="C3809" s="4">
        <v>70</v>
      </c>
      <c r="D3809" s="29">
        <v>2841</v>
      </c>
      <c r="E3809" s="4">
        <v>3</v>
      </c>
      <c r="F3809" s="79">
        <f t="shared" si="267"/>
        <v>5</v>
      </c>
    </row>
    <row r="3810" spans="1:6" x14ac:dyDescent="0.25">
      <c r="A3810" s="5" t="s">
        <v>41</v>
      </c>
      <c r="B3810" s="26">
        <v>44051</v>
      </c>
      <c r="C3810" s="4">
        <v>68</v>
      </c>
      <c r="D3810" s="29">
        <v>543</v>
      </c>
      <c r="F3810" s="79">
        <f t="shared" si="267"/>
        <v>7</v>
      </c>
    </row>
    <row r="3811" spans="1:6" x14ac:dyDescent="0.25">
      <c r="A3811" s="5" t="s">
        <v>42</v>
      </c>
      <c r="B3811" s="26">
        <v>44051</v>
      </c>
      <c r="C3811" s="4">
        <v>1</v>
      </c>
      <c r="D3811" s="29">
        <v>23</v>
      </c>
      <c r="F3811" s="79">
        <f>E3811+F3787</f>
        <v>0</v>
      </c>
    </row>
    <row r="3812" spans="1:6" x14ac:dyDescent="0.25">
      <c r="A3812" s="5" t="s">
        <v>43</v>
      </c>
      <c r="B3812" s="26">
        <v>44051</v>
      </c>
      <c r="C3812" s="4">
        <v>0</v>
      </c>
      <c r="D3812" s="29">
        <v>33</v>
      </c>
      <c r="F3812" s="79">
        <f t="shared" si="267"/>
        <v>0</v>
      </c>
    </row>
    <row r="3813" spans="1:6" x14ac:dyDescent="0.25">
      <c r="A3813" s="5" t="s">
        <v>44</v>
      </c>
      <c r="B3813" s="26">
        <v>44051</v>
      </c>
      <c r="C3813" s="4">
        <v>8</v>
      </c>
      <c r="D3813" s="29">
        <v>707</v>
      </c>
      <c r="F3813" s="79">
        <f t="shared" ref="F3813:F3818" si="268">E3813+F3789</f>
        <v>3</v>
      </c>
    </row>
    <row r="3814" spans="1:6" x14ac:dyDescent="0.25">
      <c r="A3814" s="5" t="s">
        <v>29</v>
      </c>
      <c r="B3814" s="26">
        <v>44051</v>
      </c>
      <c r="C3814" s="4">
        <v>137</v>
      </c>
      <c r="D3814" s="29">
        <v>2049</v>
      </c>
      <c r="E3814" s="4">
        <v>1</v>
      </c>
      <c r="F3814" s="79">
        <f t="shared" si="268"/>
        <v>21</v>
      </c>
    </row>
    <row r="3815" spans="1:6" x14ac:dyDescent="0.25">
      <c r="A3815" s="5" t="s">
        <v>45</v>
      </c>
      <c r="B3815" s="26">
        <v>44051</v>
      </c>
      <c r="C3815" s="4">
        <v>9</v>
      </c>
      <c r="D3815" s="29">
        <v>115</v>
      </c>
      <c r="F3815" s="79">
        <f t="shared" si="268"/>
        <v>1</v>
      </c>
    </row>
    <row r="3816" spans="1:6" x14ac:dyDescent="0.25">
      <c r="A3816" s="5" t="s">
        <v>46</v>
      </c>
      <c r="B3816" s="26">
        <v>44051</v>
      </c>
      <c r="C3816" s="4">
        <v>52</v>
      </c>
      <c r="D3816" s="29">
        <v>950</v>
      </c>
      <c r="E3816" s="4">
        <v>1</v>
      </c>
      <c r="F3816" s="79">
        <f t="shared" si="268"/>
        <v>5</v>
      </c>
    </row>
    <row r="3817" spans="1:6" x14ac:dyDescent="0.25">
      <c r="A3817" s="5" t="s">
        <v>47</v>
      </c>
      <c r="B3817" s="26">
        <v>44051</v>
      </c>
      <c r="C3817" s="4">
        <v>9</v>
      </c>
      <c r="D3817" s="29">
        <v>373</v>
      </c>
      <c r="F3817" s="79">
        <f t="shared" si="268"/>
        <v>5</v>
      </c>
    </row>
    <row r="3818" spans="1:6" x14ac:dyDescent="0.25">
      <c r="A3818" s="61" t="s">
        <v>22</v>
      </c>
      <c r="B3818" s="26">
        <v>44052</v>
      </c>
      <c r="C3818" s="4">
        <v>2904</v>
      </c>
      <c r="D3818" s="29">
        <v>151267</v>
      </c>
      <c r="E3818" s="4">
        <v>56</v>
      </c>
      <c r="F3818" s="79">
        <f t="shared" si="268"/>
        <v>2618</v>
      </c>
    </row>
    <row r="3819" spans="1:6" x14ac:dyDescent="0.25">
      <c r="A3819" s="5" t="s">
        <v>35</v>
      </c>
      <c r="B3819" s="26">
        <v>44052</v>
      </c>
      <c r="C3819" s="4">
        <v>0</v>
      </c>
      <c r="D3819" s="29">
        <v>62</v>
      </c>
      <c r="F3819" s="79">
        <f t="shared" ref="F3819:F3825" si="269">E3819+F3795</f>
        <v>0</v>
      </c>
    </row>
    <row r="3820" spans="1:6" x14ac:dyDescent="0.25">
      <c r="A3820" s="5" t="s">
        <v>21</v>
      </c>
      <c r="B3820" s="26">
        <v>44052</v>
      </c>
      <c r="C3820" s="4">
        <v>66</v>
      </c>
      <c r="D3820" s="29">
        <v>4069</v>
      </c>
      <c r="F3820" s="79">
        <f t="shared" si="269"/>
        <v>163</v>
      </c>
    </row>
    <row r="3821" spans="1:6" x14ac:dyDescent="0.25">
      <c r="A3821" s="5" t="s">
        <v>36</v>
      </c>
      <c r="B3821" s="26">
        <v>44052</v>
      </c>
      <c r="C3821" s="4">
        <v>21</v>
      </c>
      <c r="D3821" s="29">
        <v>349</v>
      </c>
      <c r="F3821" s="79">
        <f t="shared" si="269"/>
        <v>4</v>
      </c>
    </row>
    <row r="3822" spans="1:6" x14ac:dyDescent="0.25">
      <c r="A3822" s="5" t="s">
        <v>20</v>
      </c>
      <c r="B3822" s="26">
        <v>44052</v>
      </c>
      <c r="C3822" s="4">
        <v>873</v>
      </c>
      <c r="D3822" s="29">
        <v>70039</v>
      </c>
      <c r="E3822" s="4">
        <f>14+7</f>
        <v>21</v>
      </c>
      <c r="F3822" s="79">
        <f t="shared" si="269"/>
        <v>1469</v>
      </c>
    </row>
    <row r="3823" spans="1:6" x14ac:dyDescent="0.25">
      <c r="A3823" s="5" t="s">
        <v>27</v>
      </c>
      <c r="B3823" s="26">
        <v>44052</v>
      </c>
      <c r="C3823" s="4">
        <v>205</v>
      </c>
      <c r="D3823" s="29">
        <v>3515</v>
      </c>
      <c r="E3823" s="4">
        <v>3</v>
      </c>
      <c r="F3823" s="79">
        <f>E3823+F3799</f>
        <v>64</v>
      </c>
    </row>
    <row r="3824" spans="1:6" x14ac:dyDescent="0.25">
      <c r="A3824" s="5" t="s">
        <v>37</v>
      </c>
      <c r="B3824" s="26">
        <v>44052</v>
      </c>
      <c r="C3824" s="4">
        <v>6</v>
      </c>
      <c r="D3824" s="29">
        <v>214</v>
      </c>
      <c r="F3824" s="79">
        <f t="shared" si="269"/>
        <v>2</v>
      </c>
    </row>
    <row r="3825" spans="1:6" x14ac:dyDescent="0.25">
      <c r="A3825" s="5" t="s">
        <v>38</v>
      </c>
      <c r="B3825" s="26">
        <v>44052</v>
      </c>
      <c r="C3825" s="4">
        <v>77</v>
      </c>
      <c r="D3825" s="29">
        <v>1163</v>
      </c>
      <c r="F3825" s="79">
        <f t="shared" si="269"/>
        <v>13</v>
      </c>
    </row>
    <row r="3826" spans="1:6" x14ac:dyDescent="0.25">
      <c r="A3826" s="5" t="s">
        <v>48</v>
      </c>
      <c r="B3826" s="26">
        <v>44052</v>
      </c>
      <c r="C3826" s="4">
        <v>1</v>
      </c>
      <c r="D3826" s="29">
        <v>86</v>
      </c>
      <c r="F3826" s="79">
        <f>E3826+F3802</f>
        <v>0</v>
      </c>
    </row>
    <row r="3827" spans="1:6" x14ac:dyDescent="0.25">
      <c r="A3827" s="5" t="s">
        <v>39</v>
      </c>
      <c r="B3827" s="26">
        <v>44052</v>
      </c>
      <c r="C3827" s="4">
        <v>73</v>
      </c>
      <c r="D3827" s="29">
        <v>3420</v>
      </c>
      <c r="F3827" s="79">
        <f t="shared" ref="F3827:F3836" si="270">E3827+F3802</f>
        <v>0</v>
      </c>
    </row>
    <row r="3828" spans="1:6" x14ac:dyDescent="0.25">
      <c r="A3828" s="5" t="s">
        <v>40</v>
      </c>
      <c r="B3828" s="26">
        <v>44052</v>
      </c>
      <c r="C3828" s="4">
        <v>0</v>
      </c>
      <c r="D3828" s="29">
        <v>206</v>
      </c>
      <c r="F3828" s="79">
        <f t="shared" si="270"/>
        <v>1</v>
      </c>
    </row>
    <row r="3829" spans="1:6" x14ac:dyDescent="0.25">
      <c r="A3829" s="5" t="s">
        <v>28</v>
      </c>
      <c r="B3829" s="26">
        <v>44052</v>
      </c>
      <c r="C3829" s="4">
        <v>3</v>
      </c>
      <c r="D3829" s="29">
        <v>516</v>
      </c>
      <c r="E3829" s="4">
        <v>1</v>
      </c>
      <c r="F3829" s="79">
        <f t="shared" si="270"/>
        <v>1</v>
      </c>
    </row>
    <row r="3830" spans="1:6" x14ac:dyDescent="0.25">
      <c r="A3830" s="5" t="s">
        <v>24</v>
      </c>
      <c r="B3830" s="26">
        <v>44052</v>
      </c>
      <c r="C3830" s="4">
        <v>108</v>
      </c>
      <c r="D3830" s="29">
        <v>2146</v>
      </c>
      <c r="E3830" s="4">
        <v>1</v>
      </c>
      <c r="F3830" s="79">
        <f t="shared" si="270"/>
        <v>2</v>
      </c>
    </row>
    <row r="3831" spans="1:6" x14ac:dyDescent="0.25">
      <c r="A3831" s="5" t="s">
        <v>30</v>
      </c>
      <c r="B3831" s="26">
        <v>44052</v>
      </c>
      <c r="C3831" s="4">
        <v>3</v>
      </c>
      <c r="D3831" s="29">
        <v>60</v>
      </c>
      <c r="F3831" s="79">
        <f t="shared" si="270"/>
        <v>2</v>
      </c>
    </row>
    <row r="3832" spans="1:6" x14ac:dyDescent="0.25">
      <c r="A3832" s="5" t="s">
        <v>26</v>
      </c>
      <c r="B3832" s="26">
        <v>44052</v>
      </c>
      <c r="C3832" s="4">
        <v>29</v>
      </c>
      <c r="D3832" s="29">
        <v>1456</v>
      </c>
      <c r="F3832" s="79">
        <f t="shared" si="270"/>
        <v>2</v>
      </c>
    </row>
    <row r="3833" spans="1:6" x14ac:dyDescent="0.25">
      <c r="A3833" s="5" t="s">
        <v>25</v>
      </c>
      <c r="B3833" s="26">
        <v>44052</v>
      </c>
      <c r="C3833" s="4">
        <v>62</v>
      </c>
      <c r="D3833" s="29">
        <v>2903</v>
      </c>
      <c r="F3833" s="79">
        <f t="shared" si="270"/>
        <v>2</v>
      </c>
    </row>
    <row r="3834" spans="1:6" x14ac:dyDescent="0.25">
      <c r="A3834" s="5" t="s">
        <v>41</v>
      </c>
      <c r="B3834" s="26">
        <v>44052</v>
      </c>
      <c r="C3834" s="4">
        <v>46</v>
      </c>
      <c r="D3834" s="29">
        <v>589</v>
      </c>
      <c r="F3834" s="79">
        <f t="shared" si="270"/>
        <v>5</v>
      </c>
    </row>
    <row r="3835" spans="1:6" x14ac:dyDescent="0.25">
      <c r="A3835" s="5" t="s">
        <v>42</v>
      </c>
      <c r="B3835" s="26">
        <v>44052</v>
      </c>
      <c r="C3835" s="4">
        <v>-1</v>
      </c>
      <c r="D3835" s="29">
        <v>22</v>
      </c>
      <c r="F3835" s="79">
        <f>E3835+F3811</f>
        <v>0</v>
      </c>
    </row>
    <row r="3836" spans="1:6" x14ac:dyDescent="0.25">
      <c r="A3836" s="5" t="s">
        <v>43</v>
      </c>
      <c r="B3836" s="26">
        <v>44052</v>
      </c>
      <c r="C3836" s="4">
        <v>1</v>
      </c>
      <c r="D3836" s="29">
        <v>34</v>
      </c>
      <c r="F3836" s="79">
        <f t="shared" si="270"/>
        <v>0</v>
      </c>
    </row>
    <row r="3837" spans="1:6" x14ac:dyDescent="0.25">
      <c r="A3837" s="5" t="s">
        <v>44</v>
      </c>
      <c r="B3837" s="26">
        <v>44052</v>
      </c>
      <c r="C3837" s="4">
        <v>41</v>
      </c>
      <c r="D3837" s="29">
        <v>748</v>
      </c>
      <c r="F3837" s="79">
        <f t="shared" ref="F3837:F3842" si="271">E3837+F3813</f>
        <v>3</v>
      </c>
    </row>
    <row r="3838" spans="1:6" x14ac:dyDescent="0.25">
      <c r="A3838" s="5" t="s">
        <v>29</v>
      </c>
      <c r="B3838" s="26">
        <v>44052</v>
      </c>
      <c r="C3838" s="4">
        <v>87</v>
      </c>
      <c r="D3838" s="29">
        <v>2136</v>
      </c>
      <c r="E3838" s="4">
        <v>1</v>
      </c>
      <c r="F3838" s="79">
        <f t="shared" si="271"/>
        <v>22</v>
      </c>
    </row>
    <row r="3839" spans="1:6" x14ac:dyDescent="0.25">
      <c r="A3839" s="5" t="s">
        <v>45</v>
      </c>
      <c r="B3839" s="26">
        <v>44052</v>
      </c>
      <c r="C3839" s="4">
        <v>20</v>
      </c>
      <c r="D3839" s="29">
        <v>135</v>
      </c>
      <c r="F3839" s="79">
        <f t="shared" si="271"/>
        <v>1</v>
      </c>
    </row>
    <row r="3840" spans="1:6" x14ac:dyDescent="0.25">
      <c r="A3840" s="5" t="s">
        <v>46</v>
      </c>
      <c r="B3840" s="26">
        <v>44052</v>
      </c>
      <c r="C3840" s="4">
        <v>37</v>
      </c>
      <c r="D3840" s="29">
        <v>987</v>
      </c>
      <c r="F3840" s="79">
        <f t="shared" si="271"/>
        <v>5</v>
      </c>
    </row>
    <row r="3841" spans="1:6" x14ac:dyDescent="0.25">
      <c r="A3841" s="5" t="s">
        <v>47</v>
      </c>
      <c r="B3841" s="26">
        <v>44052</v>
      </c>
      <c r="C3841" s="4">
        <v>26</v>
      </c>
      <c r="D3841" s="29">
        <v>399</v>
      </c>
      <c r="F3841" s="79">
        <f t="shared" si="271"/>
        <v>5</v>
      </c>
    </row>
    <row r="3842" spans="1:6" x14ac:dyDescent="0.25">
      <c r="A3842" s="61" t="s">
        <v>22</v>
      </c>
      <c r="B3842" s="26">
        <v>44053</v>
      </c>
      <c r="C3842" s="4">
        <v>5402</v>
      </c>
      <c r="D3842" s="29">
        <v>156669</v>
      </c>
      <c r="E3842" s="4">
        <v>108</v>
      </c>
      <c r="F3842" s="79">
        <f t="shared" si="271"/>
        <v>2726</v>
      </c>
    </row>
    <row r="3843" spans="1:6" x14ac:dyDescent="0.25">
      <c r="A3843" s="5" t="s">
        <v>35</v>
      </c>
      <c r="B3843" s="26">
        <v>44053</v>
      </c>
      <c r="C3843" s="4">
        <v>0</v>
      </c>
      <c r="D3843" s="29">
        <v>62</v>
      </c>
      <c r="F3843" s="79">
        <f t="shared" ref="F3843:F3860" si="272">E3843+F3819</f>
        <v>0</v>
      </c>
    </row>
    <row r="3844" spans="1:6" x14ac:dyDescent="0.25">
      <c r="A3844" s="5" t="s">
        <v>21</v>
      </c>
      <c r="B3844" s="26">
        <v>44053</v>
      </c>
      <c r="C3844" s="4">
        <v>16</v>
      </c>
      <c r="D3844" s="29">
        <v>4085</v>
      </c>
      <c r="E3844" s="4">
        <v>3</v>
      </c>
      <c r="F3844" s="79">
        <f t="shared" si="272"/>
        <v>166</v>
      </c>
    </row>
    <row r="3845" spans="1:6" x14ac:dyDescent="0.25">
      <c r="A3845" s="5" t="s">
        <v>36</v>
      </c>
      <c r="B3845" s="26">
        <v>44053</v>
      </c>
      <c r="C3845" s="4">
        <v>2</v>
      </c>
      <c r="D3845" s="29">
        <v>351</v>
      </c>
      <c r="F3845" s="79">
        <f t="shared" si="272"/>
        <v>4</v>
      </c>
    </row>
    <row r="3846" spans="1:6" x14ac:dyDescent="0.25">
      <c r="A3846" s="5" t="s">
        <v>20</v>
      </c>
      <c r="B3846" s="26">
        <v>44053</v>
      </c>
      <c r="C3846" s="4">
        <v>1047</v>
      </c>
      <c r="D3846" s="29">
        <v>71086</v>
      </c>
      <c r="E3846" s="4">
        <f>4+13+16</f>
        <v>33</v>
      </c>
      <c r="F3846" s="79">
        <f>E3846+F3822</f>
        <v>1502</v>
      </c>
    </row>
    <row r="3847" spans="1:6" x14ac:dyDescent="0.25">
      <c r="A3847" s="5" t="s">
        <v>27</v>
      </c>
      <c r="B3847" s="26">
        <v>44053</v>
      </c>
      <c r="C3847" s="4">
        <v>170</v>
      </c>
      <c r="D3847" s="29">
        <v>3685</v>
      </c>
      <c r="E3847" s="4">
        <v>3</v>
      </c>
      <c r="F3847" s="79">
        <f>E3847+F3823</f>
        <v>67</v>
      </c>
    </row>
    <row r="3848" spans="1:6" x14ac:dyDescent="0.25">
      <c r="A3848" s="5" t="s">
        <v>37</v>
      </c>
      <c r="B3848" s="26">
        <v>44053</v>
      </c>
      <c r="C3848" s="4">
        <v>2</v>
      </c>
      <c r="D3848" s="29">
        <v>216</v>
      </c>
      <c r="F3848" s="79">
        <f t="shared" si="272"/>
        <v>2</v>
      </c>
    </row>
    <row r="3849" spans="1:6" x14ac:dyDescent="0.25">
      <c r="A3849" s="5" t="s">
        <v>38</v>
      </c>
      <c r="B3849" s="26">
        <v>44053</v>
      </c>
      <c r="C3849" s="4">
        <v>45</v>
      </c>
      <c r="D3849" s="29">
        <v>1208</v>
      </c>
      <c r="F3849" s="79">
        <f t="shared" si="272"/>
        <v>13</v>
      </c>
    </row>
    <row r="3850" spans="1:6" x14ac:dyDescent="0.25">
      <c r="A3850" s="5" t="s">
        <v>48</v>
      </c>
      <c r="B3850" s="26">
        <v>44053</v>
      </c>
      <c r="C3850" s="4">
        <v>1</v>
      </c>
      <c r="D3850" s="29">
        <v>87</v>
      </c>
      <c r="F3850" s="79">
        <f>E3850+F3826</f>
        <v>0</v>
      </c>
    </row>
    <row r="3851" spans="1:6" x14ac:dyDescent="0.25">
      <c r="A3851" s="5" t="s">
        <v>39</v>
      </c>
      <c r="B3851" s="26">
        <v>44053</v>
      </c>
      <c r="C3851" s="4">
        <v>139</v>
      </c>
      <c r="D3851" s="29">
        <v>3559</v>
      </c>
      <c r="E3851" s="4">
        <v>1</v>
      </c>
      <c r="F3851" s="79">
        <f t="shared" si="272"/>
        <v>1</v>
      </c>
    </row>
    <row r="3852" spans="1:6" x14ac:dyDescent="0.25">
      <c r="A3852" s="5" t="s">
        <v>40</v>
      </c>
      <c r="B3852" s="26">
        <v>44053</v>
      </c>
      <c r="C3852" s="4">
        <v>2</v>
      </c>
      <c r="D3852" s="29">
        <v>208</v>
      </c>
      <c r="F3852" s="79">
        <f t="shared" si="272"/>
        <v>1</v>
      </c>
    </row>
    <row r="3853" spans="1:6" x14ac:dyDescent="0.25">
      <c r="A3853" s="5" t="s">
        <v>28</v>
      </c>
      <c r="B3853" s="26">
        <v>44053</v>
      </c>
      <c r="C3853" s="4">
        <v>2</v>
      </c>
      <c r="D3853" s="29">
        <v>518</v>
      </c>
      <c r="F3853" s="79">
        <f t="shared" si="272"/>
        <v>1</v>
      </c>
    </row>
    <row r="3854" spans="1:6" x14ac:dyDescent="0.25">
      <c r="A3854" s="5" t="s">
        <v>24</v>
      </c>
      <c r="B3854" s="26">
        <v>44053</v>
      </c>
      <c r="C3854" s="4">
        <v>94</v>
      </c>
      <c r="D3854" s="29">
        <v>2240</v>
      </c>
      <c r="E3854" s="4">
        <v>3</v>
      </c>
      <c r="F3854" s="79">
        <f t="shared" si="272"/>
        <v>5</v>
      </c>
    </row>
    <row r="3855" spans="1:6" x14ac:dyDescent="0.25">
      <c r="A3855" s="5" t="s">
        <v>30</v>
      </c>
      <c r="B3855" s="26">
        <v>44053</v>
      </c>
      <c r="C3855" s="4">
        <v>1</v>
      </c>
      <c r="D3855" s="29">
        <v>61</v>
      </c>
      <c r="F3855" s="79">
        <f t="shared" si="272"/>
        <v>2</v>
      </c>
    </row>
    <row r="3856" spans="1:6" x14ac:dyDescent="0.25">
      <c r="A3856" s="5" t="s">
        <v>26</v>
      </c>
      <c r="B3856" s="26">
        <v>44053</v>
      </c>
      <c r="C3856" s="4">
        <v>27</v>
      </c>
      <c r="D3856" s="29">
        <v>1483</v>
      </c>
      <c r="F3856" s="79">
        <f t="shared" si="272"/>
        <v>2</v>
      </c>
    </row>
    <row r="3857" spans="1:6" x14ac:dyDescent="0.25">
      <c r="A3857" s="5" t="s">
        <v>25</v>
      </c>
      <c r="B3857" s="26">
        <v>44053</v>
      </c>
      <c r="C3857" s="4">
        <v>105</v>
      </c>
      <c r="D3857" s="29">
        <v>3008</v>
      </c>
      <c r="E3857" s="4">
        <v>4</v>
      </c>
      <c r="F3857" s="79">
        <f t="shared" si="272"/>
        <v>6</v>
      </c>
    </row>
    <row r="3858" spans="1:6" x14ac:dyDescent="0.25">
      <c r="A3858" s="5" t="s">
        <v>41</v>
      </c>
      <c r="B3858" s="26">
        <v>44053</v>
      </c>
      <c r="C3858" s="4">
        <v>22</v>
      </c>
      <c r="D3858" s="29">
        <v>611</v>
      </c>
      <c r="F3858" s="79">
        <f t="shared" si="272"/>
        <v>5</v>
      </c>
    </row>
    <row r="3859" spans="1:6" x14ac:dyDescent="0.25">
      <c r="A3859" s="5" t="s">
        <v>42</v>
      </c>
      <c r="B3859" s="26">
        <v>44053</v>
      </c>
      <c r="C3859" s="4">
        <v>0</v>
      </c>
      <c r="D3859" s="29">
        <v>22</v>
      </c>
      <c r="F3859" s="79">
        <f>E3859+F3835</f>
        <v>0</v>
      </c>
    </row>
    <row r="3860" spans="1:6" x14ac:dyDescent="0.25">
      <c r="A3860" s="5" t="s">
        <v>43</v>
      </c>
      <c r="B3860" s="26">
        <v>44053</v>
      </c>
      <c r="C3860" s="4">
        <v>-3</v>
      </c>
      <c r="D3860" s="29">
        <v>31</v>
      </c>
      <c r="F3860" s="79">
        <f t="shared" si="272"/>
        <v>0</v>
      </c>
    </row>
    <row r="3861" spans="1:6" x14ac:dyDescent="0.25">
      <c r="A3861" s="5" t="s">
        <v>44</v>
      </c>
      <c r="B3861" s="26">
        <v>44053</v>
      </c>
      <c r="C3861" s="4">
        <v>57</v>
      </c>
      <c r="D3861" s="29">
        <v>805</v>
      </c>
      <c r="F3861" s="79">
        <f t="shared" ref="F3861:F3866" si="273">E3861+F3837</f>
        <v>3</v>
      </c>
    </row>
    <row r="3862" spans="1:6" x14ac:dyDescent="0.25">
      <c r="A3862" s="5" t="s">
        <v>29</v>
      </c>
      <c r="B3862" s="26">
        <v>44053</v>
      </c>
      <c r="C3862" s="4">
        <v>140</v>
      </c>
      <c r="D3862" s="29">
        <v>2276</v>
      </c>
      <c r="E3862" s="4">
        <v>1</v>
      </c>
      <c r="F3862" s="79">
        <f t="shared" si="273"/>
        <v>23</v>
      </c>
    </row>
    <row r="3863" spans="1:6" x14ac:dyDescent="0.25">
      <c r="A3863" s="5" t="s">
        <v>45</v>
      </c>
      <c r="B3863" s="26">
        <v>44053</v>
      </c>
      <c r="C3863" s="4">
        <v>3</v>
      </c>
      <c r="D3863" s="29">
        <v>138</v>
      </c>
      <c r="F3863" s="79">
        <f t="shared" si="273"/>
        <v>1</v>
      </c>
    </row>
    <row r="3864" spans="1:6" x14ac:dyDescent="0.25">
      <c r="A3864" s="5" t="s">
        <v>46</v>
      </c>
      <c r="B3864" s="26">
        <v>44053</v>
      </c>
      <c r="C3864" s="4">
        <v>68</v>
      </c>
      <c r="D3864" s="29">
        <v>1055</v>
      </c>
      <c r="E3864" s="4">
        <v>2</v>
      </c>
      <c r="F3864" s="79">
        <f t="shared" si="273"/>
        <v>7</v>
      </c>
    </row>
    <row r="3865" spans="1:6" x14ac:dyDescent="0.25">
      <c r="A3865" s="5" t="s">
        <v>47</v>
      </c>
      <c r="B3865" s="26">
        <v>44053</v>
      </c>
      <c r="C3865" s="4">
        <v>27</v>
      </c>
      <c r="D3865" s="29">
        <v>426</v>
      </c>
      <c r="F3865" s="79">
        <f t="shared" si="273"/>
        <v>5</v>
      </c>
    </row>
    <row r="3866" spans="1:6" x14ac:dyDescent="0.25">
      <c r="A3866" s="61" t="s">
        <v>22</v>
      </c>
      <c r="B3866" s="26">
        <v>44054</v>
      </c>
      <c r="C3866" s="4">
        <v>4576</v>
      </c>
      <c r="D3866" s="29">
        <v>161245</v>
      </c>
      <c r="E3866" s="4">
        <f>4+6+90+93</f>
        <v>193</v>
      </c>
      <c r="F3866" s="79">
        <f t="shared" si="273"/>
        <v>2919</v>
      </c>
    </row>
    <row r="3867" spans="1:6" x14ac:dyDescent="0.25">
      <c r="A3867" s="5" t="s">
        <v>20</v>
      </c>
      <c r="B3867" s="26">
        <v>44054</v>
      </c>
      <c r="C3867" s="4">
        <v>1200</v>
      </c>
      <c r="D3867" s="29">
        <v>72286</v>
      </c>
      <c r="E3867" s="4">
        <f>3+4+11+13</f>
        <v>31</v>
      </c>
      <c r="F3867" s="79">
        <f>E3867+F3846</f>
        <v>1533</v>
      </c>
    </row>
    <row r="3868" spans="1:6" x14ac:dyDescent="0.25">
      <c r="A3868" s="5" t="s">
        <v>35</v>
      </c>
      <c r="B3868" s="26">
        <v>44054</v>
      </c>
      <c r="C3868" s="4">
        <v>0</v>
      </c>
      <c r="D3868" s="29">
        <v>62</v>
      </c>
      <c r="F3868" s="79">
        <f>E3868+F3843</f>
        <v>0</v>
      </c>
    </row>
    <row r="3869" spans="1:6" x14ac:dyDescent="0.25">
      <c r="A3869" s="5" t="s">
        <v>21</v>
      </c>
      <c r="B3869" s="26">
        <v>44054</v>
      </c>
      <c r="C3869" s="4">
        <v>69</v>
      </c>
      <c r="D3869" s="29">
        <v>4154</v>
      </c>
      <c r="E3869" s="4">
        <v>1</v>
      </c>
      <c r="F3869" s="79">
        <f>E3869+F3844</f>
        <v>167</v>
      </c>
    </row>
    <row r="3870" spans="1:6" x14ac:dyDescent="0.25">
      <c r="A3870" s="5" t="s">
        <v>36</v>
      </c>
      <c r="B3870" s="26">
        <v>44054</v>
      </c>
      <c r="C3870" s="4">
        <v>6</v>
      </c>
      <c r="D3870" s="29">
        <v>357</v>
      </c>
      <c r="F3870" s="79">
        <f>E3870+F3845</f>
        <v>4</v>
      </c>
    </row>
    <row r="3871" spans="1:6" x14ac:dyDescent="0.25">
      <c r="A3871" s="5" t="s">
        <v>27</v>
      </c>
      <c r="B3871" s="26">
        <v>44054</v>
      </c>
      <c r="C3871" s="4">
        <v>148</v>
      </c>
      <c r="D3871" s="29">
        <v>3833</v>
      </c>
      <c r="E3871" s="4">
        <v>3</v>
      </c>
      <c r="F3871" s="79">
        <f>E3871+F3847</f>
        <v>70</v>
      </c>
    </row>
    <row r="3872" spans="1:6" x14ac:dyDescent="0.25">
      <c r="A3872" s="5" t="s">
        <v>37</v>
      </c>
      <c r="B3872" s="26">
        <v>44054</v>
      </c>
      <c r="C3872" s="4">
        <v>2</v>
      </c>
      <c r="D3872" s="29">
        <v>218</v>
      </c>
      <c r="F3872" s="79">
        <f t="shared" ref="F3872:F3929" si="274">E3872+F3848</f>
        <v>2</v>
      </c>
    </row>
    <row r="3873" spans="1:6" x14ac:dyDescent="0.25">
      <c r="A3873" s="5" t="s">
        <v>38</v>
      </c>
      <c r="B3873" s="26">
        <v>44054</v>
      </c>
      <c r="C3873" s="4">
        <v>35</v>
      </c>
      <c r="D3873" s="29">
        <v>1243</v>
      </c>
      <c r="E3873" s="4">
        <v>2</v>
      </c>
      <c r="F3873" s="79">
        <f t="shared" si="274"/>
        <v>15</v>
      </c>
    </row>
    <row r="3874" spans="1:6" x14ac:dyDescent="0.25">
      <c r="A3874" s="5" t="s">
        <v>48</v>
      </c>
      <c r="B3874" s="26">
        <v>44054</v>
      </c>
      <c r="C3874" s="4">
        <v>-4</v>
      </c>
      <c r="D3874" s="29">
        <v>83</v>
      </c>
      <c r="F3874" s="79">
        <f>E3874+F3850</f>
        <v>0</v>
      </c>
    </row>
    <row r="3875" spans="1:6" x14ac:dyDescent="0.25">
      <c r="A3875" s="5" t="s">
        <v>39</v>
      </c>
      <c r="B3875" s="26">
        <v>44054</v>
      </c>
      <c r="C3875" s="4">
        <v>318</v>
      </c>
      <c r="D3875" s="29">
        <v>3877</v>
      </c>
      <c r="F3875" s="79">
        <f t="shared" si="274"/>
        <v>1</v>
      </c>
    </row>
    <row r="3876" spans="1:6" x14ac:dyDescent="0.25">
      <c r="A3876" s="5" t="s">
        <v>40</v>
      </c>
      <c r="B3876" s="26">
        <v>44054</v>
      </c>
      <c r="C3876" s="4">
        <v>0</v>
      </c>
      <c r="D3876" s="29">
        <v>208</v>
      </c>
      <c r="F3876" s="79">
        <f t="shared" si="274"/>
        <v>1</v>
      </c>
    </row>
    <row r="3877" spans="1:6" x14ac:dyDescent="0.25">
      <c r="A3877" s="5" t="s">
        <v>28</v>
      </c>
      <c r="B3877" s="26">
        <v>44054</v>
      </c>
      <c r="C3877" s="4">
        <v>1</v>
      </c>
      <c r="D3877" s="29">
        <v>519</v>
      </c>
      <c r="F3877" s="79">
        <f t="shared" si="274"/>
        <v>1</v>
      </c>
    </row>
    <row r="3878" spans="1:6" x14ac:dyDescent="0.25">
      <c r="A3878" s="5" t="s">
        <v>24</v>
      </c>
      <c r="B3878" s="26">
        <v>44054</v>
      </c>
      <c r="C3878" s="4">
        <v>148</v>
      </c>
      <c r="D3878" s="29">
        <v>2388</v>
      </c>
      <c r="E3878" s="4">
        <v>2</v>
      </c>
      <c r="F3878" s="79">
        <f t="shared" si="274"/>
        <v>7</v>
      </c>
    </row>
    <row r="3879" spans="1:6" x14ac:dyDescent="0.25">
      <c r="A3879" s="5" t="s">
        <v>30</v>
      </c>
      <c r="B3879" s="26">
        <v>44054</v>
      </c>
      <c r="C3879" s="4">
        <v>1</v>
      </c>
      <c r="D3879" s="29">
        <v>62</v>
      </c>
      <c r="F3879" s="79">
        <f t="shared" si="274"/>
        <v>2</v>
      </c>
    </row>
    <row r="3880" spans="1:6" x14ac:dyDescent="0.25">
      <c r="A3880" s="5" t="s">
        <v>26</v>
      </c>
      <c r="B3880" s="26">
        <v>44054</v>
      </c>
      <c r="C3880" s="4">
        <v>7</v>
      </c>
      <c r="D3880" s="29">
        <v>1490</v>
      </c>
      <c r="E3880" s="4">
        <f>1</f>
        <v>1</v>
      </c>
      <c r="F3880" s="79">
        <f t="shared" si="274"/>
        <v>3</v>
      </c>
    </row>
    <row r="3881" spans="1:6" x14ac:dyDescent="0.25">
      <c r="A3881" s="5" t="s">
        <v>25</v>
      </c>
      <c r="B3881" s="26">
        <v>44054</v>
      </c>
      <c r="C3881" s="4">
        <v>187</v>
      </c>
      <c r="D3881" s="29">
        <v>3195</v>
      </c>
      <c r="E3881" s="4">
        <v>4</v>
      </c>
      <c r="F3881" s="79">
        <f t="shared" si="274"/>
        <v>10</v>
      </c>
    </row>
    <row r="3882" spans="1:6" x14ac:dyDescent="0.25">
      <c r="A3882" s="5" t="s">
        <v>41</v>
      </c>
      <c r="B3882" s="26">
        <v>44054</v>
      </c>
      <c r="C3882" s="4">
        <v>72</v>
      </c>
      <c r="D3882" s="29">
        <v>683</v>
      </c>
      <c r="F3882" s="79">
        <f>E3882+F3858</f>
        <v>5</v>
      </c>
    </row>
    <row r="3883" spans="1:6" x14ac:dyDescent="0.25">
      <c r="A3883" s="5" t="s">
        <v>42</v>
      </c>
      <c r="B3883" s="26">
        <v>44054</v>
      </c>
      <c r="C3883" s="4">
        <v>1</v>
      </c>
      <c r="D3883" s="29">
        <v>23</v>
      </c>
      <c r="F3883" s="79">
        <f>E3883+F3859</f>
        <v>0</v>
      </c>
    </row>
    <row r="3884" spans="1:6" x14ac:dyDescent="0.25">
      <c r="A3884" s="5" t="s">
        <v>43</v>
      </c>
      <c r="B3884" s="26">
        <v>44054</v>
      </c>
      <c r="C3884" s="4">
        <v>0</v>
      </c>
      <c r="D3884" s="29">
        <v>31</v>
      </c>
      <c r="F3884" s="79">
        <f t="shared" si="274"/>
        <v>0</v>
      </c>
    </row>
    <row r="3885" spans="1:6" x14ac:dyDescent="0.25">
      <c r="A3885" s="5" t="s">
        <v>44</v>
      </c>
      <c r="B3885" s="26">
        <v>44054</v>
      </c>
      <c r="C3885" s="4">
        <v>29</v>
      </c>
      <c r="D3885" s="29">
        <v>834</v>
      </c>
      <c r="F3885" s="79">
        <f t="shared" ref="F3885:F3891" si="275">E3885+F3861</f>
        <v>3</v>
      </c>
    </row>
    <row r="3886" spans="1:6" x14ac:dyDescent="0.25">
      <c r="A3886" s="5" t="s">
        <v>29</v>
      </c>
      <c r="B3886" s="26">
        <v>44054</v>
      </c>
      <c r="C3886" s="4">
        <v>155</v>
      </c>
      <c r="D3886" s="29">
        <v>2431</v>
      </c>
      <c r="E3886" s="4">
        <v>2</v>
      </c>
      <c r="F3886" s="79">
        <f t="shared" si="275"/>
        <v>25</v>
      </c>
    </row>
    <row r="3887" spans="1:6" x14ac:dyDescent="0.25">
      <c r="A3887" s="5" t="s">
        <v>45</v>
      </c>
      <c r="B3887" s="26">
        <v>44054</v>
      </c>
      <c r="C3887" s="4">
        <v>20</v>
      </c>
      <c r="D3887" s="29">
        <v>158</v>
      </c>
      <c r="F3887" s="79">
        <f t="shared" si="275"/>
        <v>1</v>
      </c>
    </row>
    <row r="3888" spans="1:6" x14ac:dyDescent="0.25">
      <c r="A3888" s="5" t="s">
        <v>46</v>
      </c>
      <c r="B3888" s="26">
        <v>44054</v>
      </c>
      <c r="C3888" s="4">
        <v>42</v>
      </c>
      <c r="D3888" s="29">
        <v>1097</v>
      </c>
      <c r="E3888" s="4">
        <v>2</v>
      </c>
      <c r="F3888" s="79">
        <f t="shared" si="275"/>
        <v>9</v>
      </c>
    </row>
    <row r="3889" spans="1:6" x14ac:dyDescent="0.25">
      <c r="A3889" s="5" t="s">
        <v>47</v>
      </c>
      <c r="B3889" s="26">
        <v>44054</v>
      </c>
      <c r="C3889" s="4">
        <v>30</v>
      </c>
      <c r="D3889" s="29">
        <v>456</v>
      </c>
      <c r="F3889" s="79">
        <f t="shared" si="275"/>
        <v>5</v>
      </c>
    </row>
    <row r="3890" spans="1:6" x14ac:dyDescent="0.25">
      <c r="A3890" s="61" t="s">
        <v>22</v>
      </c>
      <c r="B3890" s="26">
        <v>44055</v>
      </c>
      <c r="C3890" s="4">
        <v>5153</v>
      </c>
      <c r="D3890" s="29">
        <f>C3890+D3866</f>
        <v>166398</v>
      </c>
      <c r="E3890" s="4">
        <f>30+25+1+48+38</f>
        <v>142</v>
      </c>
      <c r="F3890" s="79">
        <f t="shared" si="275"/>
        <v>3061</v>
      </c>
    </row>
    <row r="3891" spans="1:6" x14ac:dyDescent="0.25">
      <c r="A3891" s="5" t="s">
        <v>20</v>
      </c>
      <c r="B3891" s="26">
        <v>44055</v>
      </c>
      <c r="C3891" s="4">
        <v>1163</v>
      </c>
      <c r="D3891" s="29">
        <f t="shared" ref="D3891:D3913" si="276">C3891+D3867</f>
        <v>73449</v>
      </c>
      <c r="E3891" s="4">
        <v>58</v>
      </c>
      <c r="F3891" s="79">
        <f t="shared" si="275"/>
        <v>1591</v>
      </c>
    </row>
    <row r="3892" spans="1:6" x14ac:dyDescent="0.25">
      <c r="A3892" s="5" t="s">
        <v>35</v>
      </c>
      <c r="B3892" s="26">
        <v>44055</v>
      </c>
      <c r="C3892" s="4">
        <v>0</v>
      </c>
      <c r="D3892" s="29">
        <f t="shared" si="276"/>
        <v>62</v>
      </c>
      <c r="F3892" s="79">
        <f t="shared" si="274"/>
        <v>0</v>
      </c>
    </row>
    <row r="3893" spans="1:6" x14ac:dyDescent="0.25">
      <c r="A3893" s="5" t="s">
        <v>21</v>
      </c>
      <c r="B3893" s="26">
        <v>44055</v>
      </c>
      <c r="C3893" s="4">
        <v>64</v>
      </c>
      <c r="D3893" s="29">
        <f t="shared" si="276"/>
        <v>4218</v>
      </c>
      <c r="F3893" s="79">
        <f t="shared" si="274"/>
        <v>167</v>
      </c>
    </row>
    <row r="3894" spans="1:6" x14ac:dyDescent="0.25">
      <c r="A3894" s="5" t="s">
        <v>36</v>
      </c>
      <c r="B3894" s="26">
        <v>44055</v>
      </c>
      <c r="C3894" s="4">
        <v>10</v>
      </c>
      <c r="D3894" s="29">
        <f t="shared" si="276"/>
        <v>367</v>
      </c>
      <c r="E3894" s="4">
        <v>1</v>
      </c>
      <c r="F3894" s="79">
        <f t="shared" si="274"/>
        <v>5</v>
      </c>
    </row>
    <row r="3895" spans="1:6" x14ac:dyDescent="0.25">
      <c r="A3895" s="5" t="s">
        <v>27</v>
      </c>
      <c r="B3895" s="26">
        <v>44055</v>
      </c>
      <c r="C3895" s="4">
        <v>141</v>
      </c>
      <c r="D3895" s="29">
        <f t="shared" si="276"/>
        <v>3974</v>
      </c>
      <c r="F3895" s="79">
        <f t="shared" si="274"/>
        <v>70</v>
      </c>
    </row>
    <row r="3896" spans="1:6" x14ac:dyDescent="0.25">
      <c r="A3896" s="5" t="s">
        <v>37</v>
      </c>
      <c r="B3896" s="26">
        <v>44055</v>
      </c>
      <c r="C3896" s="4">
        <v>3</v>
      </c>
      <c r="D3896" s="29">
        <f t="shared" si="276"/>
        <v>221</v>
      </c>
      <c r="F3896" s="79">
        <f t="shared" si="274"/>
        <v>2</v>
      </c>
    </row>
    <row r="3897" spans="1:6" x14ac:dyDescent="0.25">
      <c r="A3897" s="5" t="s">
        <v>38</v>
      </c>
      <c r="B3897" s="26">
        <v>44055</v>
      </c>
      <c r="C3897" s="4">
        <v>66</v>
      </c>
      <c r="D3897" s="29">
        <f t="shared" si="276"/>
        <v>1309</v>
      </c>
      <c r="F3897" s="79">
        <f t="shared" si="274"/>
        <v>15</v>
      </c>
    </row>
    <row r="3898" spans="1:6" x14ac:dyDescent="0.25">
      <c r="A3898" s="5" t="s">
        <v>48</v>
      </c>
      <c r="B3898" s="26">
        <v>44055</v>
      </c>
      <c r="C3898" s="4">
        <v>0</v>
      </c>
      <c r="D3898" s="29">
        <f t="shared" si="276"/>
        <v>83</v>
      </c>
      <c r="F3898" s="79">
        <f>E3898+F3874</f>
        <v>0</v>
      </c>
    </row>
    <row r="3899" spans="1:6" x14ac:dyDescent="0.25">
      <c r="A3899" s="5" t="s">
        <v>39</v>
      </c>
      <c r="B3899" s="26">
        <v>44055</v>
      </c>
      <c r="C3899" s="4">
        <v>152</v>
      </c>
      <c r="D3899" s="29">
        <f t="shared" si="276"/>
        <v>4029</v>
      </c>
      <c r="F3899" s="79">
        <f>E3899+F3875</f>
        <v>1</v>
      </c>
    </row>
    <row r="3900" spans="1:6" x14ac:dyDescent="0.25">
      <c r="A3900" s="5" t="s">
        <v>40</v>
      </c>
      <c r="B3900" s="26">
        <v>44055</v>
      </c>
      <c r="C3900" s="4">
        <v>0</v>
      </c>
      <c r="D3900" s="29">
        <f t="shared" si="276"/>
        <v>208</v>
      </c>
      <c r="F3900" s="79">
        <f t="shared" si="274"/>
        <v>1</v>
      </c>
    </row>
    <row r="3901" spans="1:6" x14ac:dyDescent="0.25">
      <c r="A3901" s="5" t="s">
        <v>28</v>
      </c>
      <c r="B3901" s="26">
        <v>44055</v>
      </c>
      <c r="C3901" s="4">
        <v>22</v>
      </c>
      <c r="D3901" s="29">
        <f t="shared" si="276"/>
        <v>541</v>
      </c>
      <c r="F3901" s="79">
        <f t="shared" si="274"/>
        <v>1</v>
      </c>
    </row>
    <row r="3902" spans="1:6" x14ac:dyDescent="0.25">
      <c r="A3902" s="5" t="s">
        <v>24</v>
      </c>
      <c r="B3902" s="26">
        <v>44055</v>
      </c>
      <c r="C3902" s="4">
        <v>189</v>
      </c>
      <c r="D3902" s="29">
        <f t="shared" si="276"/>
        <v>2577</v>
      </c>
      <c r="E3902" s="4">
        <v>3</v>
      </c>
      <c r="F3902" s="79">
        <f t="shared" si="274"/>
        <v>10</v>
      </c>
    </row>
    <row r="3903" spans="1:6" x14ac:dyDescent="0.25">
      <c r="A3903" s="5" t="s">
        <v>30</v>
      </c>
      <c r="B3903" s="26">
        <v>44055</v>
      </c>
      <c r="C3903" s="4">
        <v>-1</v>
      </c>
      <c r="D3903" s="29">
        <f t="shared" si="276"/>
        <v>61</v>
      </c>
      <c r="F3903" s="79">
        <f t="shared" si="274"/>
        <v>2</v>
      </c>
    </row>
    <row r="3904" spans="1:6" x14ac:dyDescent="0.25">
      <c r="A3904" s="5" t="s">
        <v>26</v>
      </c>
      <c r="B3904" s="26">
        <v>44055</v>
      </c>
      <c r="C3904" s="4">
        <v>155</v>
      </c>
      <c r="D3904" s="29">
        <f t="shared" si="276"/>
        <v>1645</v>
      </c>
      <c r="F3904" s="79">
        <f t="shared" si="274"/>
        <v>3</v>
      </c>
    </row>
    <row r="3905" spans="1:6" x14ac:dyDescent="0.25">
      <c r="A3905" s="5" t="s">
        <v>25</v>
      </c>
      <c r="B3905" s="26">
        <v>44055</v>
      </c>
      <c r="C3905" s="4">
        <v>180</v>
      </c>
      <c r="D3905" s="29">
        <f t="shared" si="276"/>
        <v>3375</v>
      </c>
      <c r="E3905" s="4">
        <v>3</v>
      </c>
      <c r="F3905" s="79">
        <f t="shared" si="274"/>
        <v>13</v>
      </c>
    </row>
    <row r="3906" spans="1:6" x14ac:dyDescent="0.25">
      <c r="A3906" s="5" t="s">
        <v>41</v>
      </c>
      <c r="B3906" s="26">
        <v>44055</v>
      </c>
      <c r="C3906" s="4">
        <v>67</v>
      </c>
      <c r="D3906" s="29">
        <f>C3906+D3882</f>
        <v>750</v>
      </c>
      <c r="F3906" s="79">
        <f>E3906+F3882</f>
        <v>5</v>
      </c>
    </row>
    <row r="3907" spans="1:6" x14ac:dyDescent="0.25">
      <c r="A3907" s="5" t="s">
        <v>42</v>
      </c>
      <c r="B3907" s="26">
        <v>44055</v>
      </c>
      <c r="C3907" s="4">
        <v>0</v>
      </c>
      <c r="D3907" s="29">
        <f t="shared" si="276"/>
        <v>23</v>
      </c>
      <c r="F3907" s="79">
        <f>E3907+F3883</f>
        <v>0</v>
      </c>
    </row>
    <row r="3908" spans="1:6" x14ac:dyDescent="0.25">
      <c r="A3908" s="5" t="s">
        <v>43</v>
      </c>
      <c r="B3908" s="26">
        <v>44055</v>
      </c>
      <c r="C3908" s="4">
        <v>1</v>
      </c>
      <c r="D3908" s="29">
        <f t="shared" si="276"/>
        <v>32</v>
      </c>
      <c r="F3908" s="79">
        <f t="shared" si="274"/>
        <v>0</v>
      </c>
    </row>
    <row r="3909" spans="1:6" x14ac:dyDescent="0.25">
      <c r="A3909" s="5" t="s">
        <v>44</v>
      </c>
      <c r="B3909" s="26">
        <v>44055</v>
      </c>
      <c r="C3909" s="4">
        <v>34</v>
      </c>
      <c r="D3909" s="29">
        <f t="shared" si="276"/>
        <v>868</v>
      </c>
      <c r="F3909" s="79">
        <f t="shared" ref="F3909:F3914" si="277">E3909+F3885</f>
        <v>3</v>
      </c>
    </row>
    <row r="3910" spans="1:6" x14ac:dyDescent="0.25">
      <c r="A3910" s="5" t="s">
        <v>29</v>
      </c>
      <c r="B3910" s="26">
        <v>44055</v>
      </c>
      <c r="C3910" s="4">
        <v>165</v>
      </c>
      <c r="D3910" s="29">
        <f t="shared" si="276"/>
        <v>2596</v>
      </c>
      <c r="E3910" s="4">
        <v>1</v>
      </c>
      <c r="F3910" s="79">
        <f t="shared" si="277"/>
        <v>26</v>
      </c>
    </row>
    <row r="3911" spans="1:6" x14ac:dyDescent="0.25">
      <c r="A3911" s="5" t="s">
        <v>45</v>
      </c>
      <c r="B3911" s="26">
        <v>44055</v>
      </c>
      <c r="C3911" s="4">
        <v>21</v>
      </c>
      <c r="D3911" s="29">
        <f t="shared" si="276"/>
        <v>179</v>
      </c>
      <c r="F3911" s="79">
        <f t="shared" si="277"/>
        <v>1</v>
      </c>
    </row>
    <row r="3912" spans="1:6" x14ac:dyDescent="0.25">
      <c r="A3912" s="5" t="s">
        <v>46</v>
      </c>
      <c r="B3912" s="26">
        <v>44055</v>
      </c>
      <c r="C3912" s="4">
        <v>46</v>
      </c>
      <c r="D3912" s="29">
        <f t="shared" si="276"/>
        <v>1143</v>
      </c>
      <c r="E3912" s="4">
        <v>1</v>
      </c>
      <c r="F3912" s="79">
        <f t="shared" si="277"/>
        <v>10</v>
      </c>
    </row>
    <row r="3913" spans="1:6" x14ac:dyDescent="0.25">
      <c r="A3913" s="5" t="s">
        <v>47</v>
      </c>
      <c r="B3913" s="26">
        <v>44055</v>
      </c>
      <c r="C3913" s="4">
        <v>32</v>
      </c>
      <c r="D3913" s="29">
        <f t="shared" si="276"/>
        <v>488</v>
      </c>
      <c r="F3913" s="79">
        <f t="shared" si="277"/>
        <v>5</v>
      </c>
    </row>
    <row r="3914" spans="1:6" x14ac:dyDescent="0.25">
      <c r="A3914" s="61" t="s">
        <v>22</v>
      </c>
      <c r="B3914" s="26">
        <v>44056</v>
      </c>
      <c r="C3914" s="4">
        <v>4986</v>
      </c>
      <c r="D3914" s="29">
        <f>C3914+D3890</f>
        <v>171384</v>
      </c>
      <c r="E3914" s="4">
        <v>73</v>
      </c>
      <c r="F3914" s="79">
        <f t="shared" si="277"/>
        <v>3134</v>
      </c>
    </row>
    <row r="3915" spans="1:6" x14ac:dyDescent="0.25">
      <c r="A3915" s="5" t="s">
        <v>20</v>
      </c>
      <c r="B3915" s="26">
        <v>44056</v>
      </c>
      <c r="C3915" s="4">
        <v>1126</v>
      </c>
      <c r="D3915" s="29">
        <f t="shared" ref="D3915:D3929" si="278">C3915+D3891</f>
        <v>74575</v>
      </c>
      <c r="E3915" s="4">
        <f>2+2+10+15</f>
        <v>29</v>
      </c>
      <c r="F3915" s="79">
        <f t="shared" si="274"/>
        <v>1620</v>
      </c>
    </row>
    <row r="3916" spans="1:6" x14ac:dyDescent="0.25">
      <c r="A3916" s="5" t="s">
        <v>35</v>
      </c>
      <c r="B3916" s="26">
        <v>44056</v>
      </c>
      <c r="C3916" s="4">
        <v>1</v>
      </c>
      <c r="D3916" s="29">
        <f t="shared" si="278"/>
        <v>63</v>
      </c>
      <c r="F3916" s="79">
        <f t="shared" si="274"/>
        <v>0</v>
      </c>
    </row>
    <row r="3917" spans="1:6" x14ac:dyDescent="0.25">
      <c r="A3917" s="5" t="s">
        <v>21</v>
      </c>
      <c r="B3917" s="26">
        <v>44056</v>
      </c>
      <c r="C3917" s="4">
        <v>61</v>
      </c>
      <c r="D3917" s="29">
        <f t="shared" si="278"/>
        <v>4279</v>
      </c>
      <c r="E3917" s="4">
        <v>6</v>
      </c>
      <c r="F3917" s="79">
        <f t="shared" si="274"/>
        <v>173</v>
      </c>
    </row>
    <row r="3918" spans="1:6" x14ac:dyDescent="0.25">
      <c r="A3918" s="5" t="s">
        <v>36</v>
      </c>
      <c r="B3918" s="26">
        <v>44056</v>
      </c>
      <c r="C3918" s="4">
        <v>18</v>
      </c>
      <c r="D3918" s="29">
        <f t="shared" si="278"/>
        <v>385</v>
      </c>
      <c r="F3918" s="79">
        <f t="shared" si="274"/>
        <v>5</v>
      </c>
    </row>
    <row r="3919" spans="1:6" x14ac:dyDescent="0.25">
      <c r="A3919" s="5" t="s">
        <v>27</v>
      </c>
      <c r="B3919" s="26">
        <v>44056</v>
      </c>
      <c r="C3919" s="4">
        <v>175</v>
      </c>
      <c r="D3919" s="29">
        <f t="shared" si="278"/>
        <v>4149</v>
      </c>
      <c r="E3919" s="4">
        <v>3</v>
      </c>
      <c r="F3919" s="79">
        <f t="shared" si="274"/>
        <v>73</v>
      </c>
    </row>
    <row r="3920" spans="1:6" x14ac:dyDescent="0.25">
      <c r="A3920" s="5" t="s">
        <v>37</v>
      </c>
      <c r="B3920" s="26">
        <v>44056</v>
      </c>
      <c r="C3920" s="4">
        <v>2</v>
      </c>
      <c r="D3920" s="29">
        <f t="shared" si="278"/>
        <v>223</v>
      </c>
      <c r="F3920" s="79">
        <f t="shared" si="274"/>
        <v>2</v>
      </c>
    </row>
    <row r="3921" spans="1:6" x14ac:dyDescent="0.25">
      <c r="A3921" s="5" t="s">
        <v>38</v>
      </c>
      <c r="B3921" s="26">
        <v>44056</v>
      </c>
      <c r="C3921" s="4">
        <v>55</v>
      </c>
      <c r="D3921" s="29">
        <f t="shared" si="278"/>
        <v>1364</v>
      </c>
      <c r="E3921" s="4">
        <v>3</v>
      </c>
      <c r="F3921" s="79">
        <f t="shared" si="274"/>
        <v>18</v>
      </c>
    </row>
    <row r="3922" spans="1:6" x14ac:dyDescent="0.25">
      <c r="A3922" s="5" t="s">
        <v>48</v>
      </c>
      <c r="B3922" s="26">
        <v>44056</v>
      </c>
      <c r="C3922" s="4">
        <v>-2</v>
      </c>
      <c r="D3922" s="29">
        <f t="shared" si="278"/>
        <v>81</v>
      </c>
      <c r="F3922" s="79">
        <f>E3922+F3898</f>
        <v>0</v>
      </c>
    </row>
    <row r="3923" spans="1:6" x14ac:dyDescent="0.25">
      <c r="A3923" s="5" t="s">
        <v>39</v>
      </c>
      <c r="B3923" s="26">
        <v>44056</v>
      </c>
      <c r="C3923" s="4">
        <v>167</v>
      </c>
      <c r="D3923" s="29">
        <f t="shared" si="278"/>
        <v>4196</v>
      </c>
      <c r="E3923" s="4">
        <f>2+9+8</f>
        <v>19</v>
      </c>
      <c r="F3923" s="79">
        <f>E3923+F3899</f>
        <v>20</v>
      </c>
    </row>
    <row r="3924" spans="1:6" x14ac:dyDescent="0.25">
      <c r="A3924" s="5" t="s">
        <v>40</v>
      </c>
      <c r="B3924" s="26">
        <v>44056</v>
      </c>
      <c r="C3924" s="4">
        <v>1</v>
      </c>
      <c r="D3924" s="29">
        <f t="shared" si="278"/>
        <v>209</v>
      </c>
      <c r="F3924" s="79">
        <f t="shared" si="274"/>
        <v>1</v>
      </c>
    </row>
    <row r="3925" spans="1:6" x14ac:dyDescent="0.25">
      <c r="A3925" s="5" t="s">
        <v>28</v>
      </c>
      <c r="B3925" s="26">
        <v>44056</v>
      </c>
      <c r="C3925" s="4">
        <v>98</v>
      </c>
      <c r="D3925" s="29">
        <f t="shared" si="278"/>
        <v>639</v>
      </c>
      <c r="F3925" s="79">
        <f t="shared" si="274"/>
        <v>1</v>
      </c>
    </row>
    <row r="3926" spans="1:6" x14ac:dyDescent="0.25">
      <c r="A3926" s="5" t="s">
        <v>24</v>
      </c>
      <c r="B3926" s="26">
        <v>44056</v>
      </c>
      <c r="C3926" s="4">
        <v>164</v>
      </c>
      <c r="D3926" s="29">
        <f t="shared" si="278"/>
        <v>2741</v>
      </c>
      <c r="E3926" s="4">
        <f>1+2+4</f>
        <v>7</v>
      </c>
      <c r="F3926" s="79">
        <f t="shared" si="274"/>
        <v>17</v>
      </c>
    </row>
    <row r="3927" spans="1:6" x14ac:dyDescent="0.25">
      <c r="A3927" s="5" t="s">
        <v>30</v>
      </c>
      <c r="B3927" s="26">
        <v>44056</v>
      </c>
      <c r="C3927" s="4">
        <v>2</v>
      </c>
      <c r="D3927" s="29">
        <f t="shared" si="278"/>
        <v>63</v>
      </c>
      <c r="F3927" s="79">
        <f t="shared" si="274"/>
        <v>2</v>
      </c>
    </row>
    <row r="3928" spans="1:6" x14ac:dyDescent="0.25">
      <c r="A3928" s="5" t="s">
        <v>26</v>
      </c>
      <c r="B3928" s="26">
        <v>44056</v>
      </c>
      <c r="C3928" s="4">
        <v>65</v>
      </c>
      <c r="D3928" s="29">
        <f t="shared" si="278"/>
        <v>1710</v>
      </c>
      <c r="F3928" s="79">
        <f t="shared" si="274"/>
        <v>3</v>
      </c>
    </row>
    <row r="3929" spans="1:6" x14ac:dyDescent="0.25">
      <c r="A3929" s="5" t="s">
        <v>25</v>
      </c>
      <c r="B3929" s="26">
        <v>44056</v>
      </c>
      <c r="C3929" s="4">
        <v>160</v>
      </c>
      <c r="D3929" s="29">
        <f t="shared" si="278"/>
        <v>3535</v>
      </c>
      <c r="E3929" s="4">
        <v>5</v>
      </c>
      <c r="F3929" s="79">
        <f t="shared" si="274"/>
        <v>18</v>
      </c>
    </row>
    <row r="3930" spans="1:6" x14ac:dyDescent="0.25">
      <c r="A3930" s="5" t="s">
        <v>41</v>
      </c>
      <c r="B3930" s="26">
        <v>44056</v>
      </c>
      <c r="C3930" s="4">
        <v>78</v>
      </c>
      <c r="D3930" s="29">
        <f>C3930+D3906</f>
        <v>828</v>
      </c>
      <c r="F3930" s="79">
        <f>E3930+F3906</f>
        <v>5</v>
      </c>
    </row>
    <row r="3931" spans="1:6" x14ac:dyDescent="0.25">
      <c r="A3931" s="5" t="s">
        <v>42</v>
      </c>
      <c r="B3931" s="26">
        <v>44056</v>
      </c>
      <c r="C3931" s="4">
        <v>0</v>
      </c>
      <c r="D3931" s="29">
        <f t="shared" ref="D3931:D3937" si="279">C3931+D3907</f>
        <v>23</v>
      </c>
      <c r="F3931" s="79">
        <f>E3931+F3907</f>
        <v>0</v>
      </c>
    </row>
    <row r="3932" spans="1:6" x14ac:dyDescent="0.25">
      <c r="A3932" s="5" t="s">
        <v>43</v>
      </c>
      <c r="B3932" s="26">
        <v>44056</v>
      </c>
      <c r="C3932" s="4">
        <v>1</v>
      </c>
      <c r="D3932" s="29">
        <f t="shared" si="279"/>
        <v>33</v>
      </c>
      <c r="F3932" s="79">
        <f>E3932+F3908</f>
        <v>0</v>
      </c>
    </row>
    <row r="3933" spans="1:6" x14ac:dyDescent="0.25">
      <c r="A3933" s="5" t="s">
        <v>44</v>
      </c>
      <c r="B3933" s="26">
        <v>44056</v>
      </c>
      <c r="C3933" s="4">
        <v>46</v>
      </c>
      <c r="D3933" s="29">
        <f t="shared" si="279"/>
        <v>914</v>
      </c>
      <c r="F3933" s="79">
        <f t="shared" ref="F3933:F3938" si="280">E3933+F3909</f>
        <v>3</v>
      </c>
    </row>
    <row r="3934" spans="1:6" x14ac:dyDescent="0.25">
      <c r="A3934" s="5" t="s">
        <v>29</v>
      </c>
      <c r="B3934" s="26">
        <v>44056</v>
      </c>
      <c r="C3934" s="4">
        <v>168</v>
      </c>
      <c r="D3934" s="29">
        <f t="shared" si="279"/>
        <v>2764</v>
      </c>
      <c r="E3934" s="4">
        <v>3</v>
      </c>
      <c r="F3934" s="79">
        <f t="shared" si="280"/>
        <v>29</v>
      </c>
    </row>
    <row r="3935" spans="1:6" x14ac:dyDescent="0.25">
      <c r="A3935" s="5" t="s">
        <v>45</v>
      </c>
      <c r="B3935" s="26">
        <v>44056</v>
      </c>
      <c r="C3935" s="4">
        <v>21</v>
      </c>
      <c r="D3935" s="29">
        <f t="shared" si="279"/>
        <v>200</v>
      </c>
      <c r="F3935" s="79">
        <f t="shared" si="280"/>
        <v>1</v>
      </c>
    </row>
    <row r="3936" spans="1:6" x14ac:dyDescent="0.25">
      <c r="A3936" s="5" t="s">
        <v>46</v>
      </c>
      <c r="B3936" s="26">
        <v>44056</v>
      </c>
      <c r="C3936" s="4">
        <v>84</v>
      </c>
      <c r="D3936" s="29">
        <f t="shared" si="279"/>
        <v>1227</v>
      </c>
      <c r="E3936" s="4">
        <v>1</v>
      </c>
      <c r="F3936" s="79">
        <f t="shared" si="280"/>
        <v>11</v>
      </c>
    </row>
    <row r="3937" spans="1:6" x14ac:dyDescent="0.25">
      <c r="A3937" s="5" t="s">
        <v>47</v>
      </c>
      <c r="B3937" s="26">
        <v>44056</v>
      </c>
      <c r="C3937" s="4">
        <v>21</v>
      </c>
      <c r="D3937" s="29">
        <f t="shared" si="279"/>
        <v>509</v>
      </c>
      <c r="F3937" s="79">
        <f t="shared" si="280"/>
        <v>5</v>
      </c>
    </row>
    <row r="3938" spans="1:6" x14ac:dyDescent="0.25">
      <c r="A3938" s="61" t="s">
        <v>22</v>
      </c>
      <c r="B3938" s="26">
        <v>44057</v>
      </c>
      <c r="C3938" s="4">
        <f>4157+3</f>
        <v>4160</v>
      </c>
      <c r="D3938" s="29">
        <f>C3938+D3914</f>
        <v>175544</v>
      </c>
      <c r="E3938" s="4">
        <f>19+13+31+25</f>
        <v>88</v>
      </c>
      <c r="F3938" s="79">
        <f t="shared" si="280"/>
        <v>3222</v>
      </c>
    </row>
    <row r="3939" spans="1:6" x14ac:dyDescent="0.25">
      <c r="A3939" s="5" t="s">
        <v>20</v>
      </c>
      <c r="B3939" s="26">
        <v>44057</v>
      </c>
      <c r="C3939" s="4">
        <f>1012+6</f>
        <v>1018</v>
      </c>
      <c r="D3939" s="29">
        <f t="shared" ref="D3939:D3953" si="281">C3939+D3915</f>
        <v>75593</v>
      </c>
      <c r="E3939" s="4">
        <f>3+7+17+11</f>
        <v>38</v>
      </c>
      <c r="F3939" s="79">
        <f t="shared" ref="F3939:F3977" si="282">E3939+F3915</f>
        <v>1658</v>
      </c>
    </row>
    <row r="3940" spans="1:6" x14ac:dyDescent="0.25">
      <c r="A3940" s="5" t="s">
        <v>35</v>
      </c>
      <c r="B3940" s="26">
        <v>44057</v>
      </c>
      <c r="C3940" s="4">
        <v>0</v>
      </c>
      <c r="D3940" s="29">
        <f t="shared" si="281"/>
        <v>63</v>
      </c>
      <c r="F3940" s="79">
        <f t="shared" si="282"/>
        <v>0</v>
      </c>
    </row>
    <row r="3941" spans="1:6" x14ac:dyDescent="0.25">
      <c r="A3941" s="5" t="s">
        <v>21</v>
      </c>
      <c r="B3941" s="26">
        <v>44057</v>
      </c>
      <c r="C3941" s="4">
        <v>49</v>
      </c>
      <c r="D3941" s="29">
        <f t="shared" si="281"/>
        <v>4328</v>
      </c>
      <c r="F3941" s="79">
        <f t="shared" si="282"/>
        <v>173</v>
      </c>
    </row>
    <row r="3942" spans="1:6" x14ac:dyDescent="0.25">
      <c r="A3942" s="5" t="s">
        <v>36</v>
      </c>
      <c r="B3942" s="26">
        <v>44057</v>
      </c>
      <c r="C3942" s="4">
        <v>6</v>
      </c>
      <c r="D3942" s="29">
        <f t="shared" si="281"/>
        <v>391</v>
      </c>
      <c r="F3942" s="79">
        <f t="shared" si="282"/>
        <v>5</v>
      </c>
    </row>
    <row r="3943" spans="1:6" x14ac:dyDescent="0.25">
      <c r="A3943" s="5" t="s">
        <v>27</v>
      </c>
      <c r="B3943" s="26">
        <v>44057</v>
      </c>
      <c r="C3943" s="4">
        <v>144</v>
      </c>
      <c r="D3943" s="29">
        <f t="shared" si="281"/>
        <v>4293</v>
      </c>
      <c r="E3943" s="4">
        <f>1</f>
        <v>1</v>
      </c>
      <c r="F3943" s="79">
        <f t="shared" si="282"/>
        <v>74</v>
      </c>
    </row>
    <row r="3944" spans="1:6" x14ac:dyDescent="0.25">
      <c r="A3944" s="5" t="s">
        <v>37</v>
      </c>
      <c r="B3944" s="26">
        <v>44057</v>
      </c>
      <c r="C3944" s="4">
        <v>1</v>
      </c>
      <c r="D3944" s="29">
        <f t="shared" si="281"/>
        <v>224</v>
      </c>
      <c r="F3944" s="79">
        <f t="shared" si="282"/>
        <v>2</v>
      </c>
    </row>
    <row r="3945" spans="1:6" x14ac:dyDescent="0.25">
      <c r="A3945" s="5" t="s">
        <v>38</v>
      </c>
      <c r="B3945" s="26">
        <v>44057</v>
      </c>
      <c r="C3945" s="4">
        <v>100</v>
      </c>
      <c r="D3945" s="29">
        <f t="shared" si="281"/>
        <v>1464</v>
      </c>
      <c r="E3945" s="4">
        <v>2</v>
      </c>
      <c r="F3945" s="79">
        <f t="shared" si="282"/>
        <v>20</v>
      </c>
    </row>
    <row r="3946" spans="1:6" x14ac:dyDescent="0.25">
      <c r="A3946" s="5" t="s">
        <v>48</v>
      </c>
      <c r="B3946" s="26">
        <v>44057</v>
      </c>
      <c r="C3946" s="4">
        <v>0</v>
      </c>
      <c r="D3946" s="29">
        <f t="shared" si="281"/>
        <v>81</v>
      </c>
      <c r="F3946" s="79">
        <f>E3946+F3922</f>
        <v>0</v>
      </c>
    </row>
    <row r="3947" spans="1:6" x14ac:dyDescent="0.25">
      <c r="A3947" s="5" t="s">
        <v>39</v>
      </c>
      <c r="B3947" s="26">
        <v>44057</v>
      </c>
      <c r="C3947" s="4">
        <f>133-3</f>
        <v>130</v>
      </c>
      <c r="D3947" s="29">
        <f t="shared" si="281"/>
        <v>4326</v>
      </c>
      <c r="E3947" s="4">
        <f>14+7</f>
        <v>21</v>
      </c>
      <c r="F3947" s="79">
        <f>E3947+F3923</f>
        <v>41</v>
      </c>
    </row>
    <row r="3948" spans="1:6" x14ac:dyDescent="0.25">
      <c r="A3948" s="5" t="s">
        <v>40</v>
      </c>
      <c r="B3948" s="26">
        <v>44057</v>
      </c>
      <c r="C3948" s="4">
        <v>1</v>
      </c>
      <c r="D3948" s="29">
        <f t="shared" si="281"/>
        <v>210</v>
      </c>
      <c r="F3948" s="79">
        <f t="shared" si="282"/>
        <v>1</v>
      </c>
    </row>
    <row r="3949" spans="1:6" x14ac:dyDescent="0.25">
      <c r="A3949" s="5" t="s">
        <v>28</v>
      </c>
      <c r="B3949" s="26">
        <v>44057</v>
      </c>
      <c r="C3949" s="4">
        <f>22-1</f>
        <v>21</v>
      </c>
      <c r="D3949" s="29">
        <f t="shared" si="281"/>
        <v>660</v>
      </c>
      <c r="F3949" s="79">
        <f t="shared" si="282"/>
        <v>1</v>
      </c>
    </row>
    <row r="3950" spans="1:6" x14ac:dyDescent="0.25">
      <c r="A3950" s="5" t="s">
        <v>24</v>
      </c>
      <c r="B3950" s="26">
        <v>44057</v>
      </c>
      <c r="C3950" s="4">
        <v>165</v>
      </c>
      <c r="D3950" s="29">
        <f t="shared" si="281"/>
        <v>2906</v>
      </c>
      <c r="E3950" s="4">
        <v>2</v>
      </c>
      <c r="F3950" s="79">
        <f t="shared" si="282"/>
        <v>19</v>
      </c>
    </row>
    <row r="3951" spans="1:6" x14ac:dyDescent="0.25">
      <c r="A3951" s="5" t="s">
        <v>30</v>
      </c>
      <c r="B3951" s="26">
        <v>44057</v>
      </c>
      <c r="C3951" s="4">
        <v>1</v>
      </c>
      <c r="D3951" s="29">
        <f t="shared" si="281"/>
        <v>64</v>
      </c>
      <c r="F3951" s="79">
        <f t="shared" si="282"/>
        <v>2</v>
      </c>
    </row>
    <row r="3952" spans="1:6" x14ac:dyDescent="0.25">
      <c r="A3952" s="5" t="s">
        <v>26</v>
      </c>
      <c r="B3952" s="26">
        <v>44057</v>
      </c>
      <c r="C3952" s="4">
        <v>16</v>
      </c>
      <c r="D3952" s="29">
        <f t="shared" si="281"/>
        <v>1726</v>
      </c>
      <c r="E3952" s="4">
        <v>1</v>
      </c>
      <c r="F3952" s="79">
        <f t="shared" si="282"/>
        <v>4</v>
      </c>
    </row>
    <row r="3953" spans="1:6" x14ac:dyDescent="0.25">
      <c r="A3953" s="5" t="s">
        <v>25</v>
      </c>
      <c r="B3953" s="26">
        <v>44057</v>
      </c>
      <c r="C3953" s="4">
        <v>118</v>
      </c>
      <c r="D3953" s="29">
        <f t="shared" si="281"/>
        <v>3653</v>
      </c>
      <c r="E3953" s="4">
        <v>6</v>
      </c>
      <c r="F3953" s="79">
        <f t="shared" si="282"/>
        <v>24</v>
      </c>
    </row>
    <row r="3954" spans="1:6" x14ac:dyDescent="0.25">
      <c r="A3954" s="5" t="s">
        <v>41</v>
      </c>
      <c r="B3954" s="26">
        <v>44057</v>
      </c>
      <c r="C3954" s="4">
        <f>106+3</f>
        <v>109</v>
      </c>
      <c r="D3954" s="29">
        <f>C3954+D3930</f>
        <v>937</v>
      </c>
      <c r="E3954" s="4">
        <v>2</v>
      </c>
      <c r="F3954" s="79">
        <f>E3954+F3930</f>
        <v>7</v>
      </c>
    </row>
    <row r="3955" spans="1:6" x14ac:dyDescent="0.25">
      <c r="A3955" s="5" t="s">
        <v>42</v>
      </c>
      <c r="B3955" s="26">
        <v>44057</v>
      </c>
      <c r="C3955" s="4">
        <v>-1</v>
      </c>
      <c r="D3955" s="29">
        <f t="shared" ref="D3955:D3961" si="283">C3955+D3931</f>
        <v>22</v>
      </c>
      <c r="F3955" s="79">
        <f>E3955+F3931</f>
        <v>0</v>
      </c>
    </row>
    <row r="3956" spans="1:6" x14ac:dyDescent="0.25">
      <c r="A3956" s="5" t="s">
        <v>43</v>
      </c>
      <c r="B3956" s="26">
        <v>44057</v>
      </c>
      <c r="C3956" s="4">
        <v>1</v>
      </c>
      <c r="D3956" s="29">
        <f t="shared" si="283"/>
        <v>34</v>
      </c>
      <c r="F3956" s="79">
        <f t="shared" si="282"/>
        <v>0</v>
      </c>
    </row>
    <row r="3957" spans="1:6" x14ac:dyDescent="0.25">
      <c r="A3957" s="5" t="s">
        <v>44</v>
      </c>
      <c r="B3957" s="26">
        <v>44057</v>
      </c>
      <c r="C3957" s="4">
        <f>40-3</f>
        <v>37</v>
      </c>
      <c r="D3957" s="29">
        <f t="shared" si="283"/>
        <v>951</v>
      </c>
      <c r="F3957" s="79">
        <f t="shared" ref="F3957:F3962" si="284">E3957+F3933</f>
        <v>3</v>
      </c>
    </row>
    <row r="3958" spans="1:6" x14ac:dyDescent="0.25">
      <c r="A3958" s="5" t="s">
        <v>29</v>
      </c>
      <c r="B3958" s="26">
        <v>44057</v>
      </c>
      <c r="C3958" s="4">
        <v>190</v>
      </c>
      <c r="D3958" s="29">
        <f t="shared" si="283"/>
        <v>2954</v>
      </c>
      <c r="E3958" s="4">
        <v>1</v>
      </c>
      <c r="F3958" s="79">
        <f t="shared" si="284"/>
        <v>30</v>
      </c>
    </row>
    <row r="3959" spans="1:6" x14ac:dyDescent="0.25">
      <c r="A3959" s="5" t="s">
        <v>45</v>
      </c>
      <c r="B3959" s="26">
        <v>44057</v>
      </c>
      <c r="C3959" s="4">
        <f>24-2</f>
        <v>22</v>
      </c>
      <c r="D3959" s="29">
        <f t="shared" si="283"/>
        <v>222</v>
      </c>
      <c r="F3959" s="79">
        <f t="shared" si="284"/>
        <v>1</v>
      </c>
    </row>
    <row r="3960" spans="1:6" x14ac:dyDescent="0.25">
      <c r="A3960" s="5" t="s">
        <v>46</v>
      </c>
      <c r="B3960" s="26">
        <v>44057</v>
      </c>
      <c r="C3960" s="4">
        <f>48-2</f>
        <v>46</v>
      </c>
      <c r="D3960" s="29">
        <f t="shared" si="283"/>
        <v>1273</v>
      </c>
      <c r="E3960" s="4">
        <v>3</v>
      </c>
      <c r="F3960" s="79">
        <f t="shared" si="284"/>
        <v>14</v>
      </c>
    </row>
    <row r="3961" spans="1:6" x14ac:dyDescent="0.25">
      <c r="A3961" s="5" t="s">
        <v>47</v>
      </c>
      <c r="B3961" s="26">
        <v>44057</v>
      </c>
      <c r="C3961" s="4">
        <f>32-1</f>
        <v>31</v>
      </c>
      <c r="D3961" s="29">
        <f t="shared" si="283"/>
        <v>540</v>
      </c>
      <c r="F3961" s="79">
        <f t="shared" si="284"/>
        <v>5</v>
      </c>
    </row>
    <row r="3962" spans="1:6" x14ac:dyDescent="0.25">
      <c r="A3962" s="61" t="s">
        <v>22</v>
      </c>
      <c r="B3962" s="26">
        <v>44058</v>
      </c>
      <c r="C3962" s="4">
        <v>4438</v>
      </c>
      <c r="D3962" s="29">
        <f>C3962+D3938</f>
        <v>179982</v>
      </c>
      <c r="E3962" s="4">
        <f>16+10+33+24</f>
        <v>83</v>
      </c>
      <c r="F3962" s="79">
        <f t="shared" si="284"/>
        <v>3305</v>
      </c>
    </row>
    <row r="3963" spans="1:6" x14ac:dyDescent="0.25">
      <c r="A3963" s="5" t="s">
        <v>20</v>
      </c>
      <c r="B3963" s="26">
        <v>44058</v>
      </c>
      <c r="C3963" s="4">
        <v>915</v>
      </c>
      <c r="D3963" s="29">
        <f t="shared" ref="D3963:D3977" si="285">C3963+D3939</f>
        <v>76508</v>
      </c>
      <c r="E3963" s="4">
        <f>4+2+3</f>
        <v>9</v>
      </c>
      <c r="F3963" s="79">
        <f t="shared" si="282"/>
        <v>1667</v>
      </c>
    </row>
    <row r="3964" spans="1:6" x14ac:dyDescent="0.25">
      <c r="A3964" s="5" t="s">
        <v>35</v>
      </c>
      <c r="B3964" s="26">
        <v>44058</v>
      </c>
      <c r="C3964" s="4">
        <v>0</v>
      </c>
      <c r="D3964" s="29">
        <f t="shared" si="285"/>
        <v>63</v>
      </c>
      <c r="F3964" s="79">
        <f t="shared" si="282"/>
        <v>0</v>
      </c>
    </row>
    <row r="3965" spans="1:6" x14ac:dyDescent="0.25">
      <c r="A3965" s="5" t="s">
        <v>21</v>
      </c>
      <c r="B3965" s="26">
        <v>44058</v>
      </c>
      <c r="C3965" s="4">
        <v>40</v>
      </c>
      <c r="D3965" s="29">
        <f t="shared" si="285"/>
        <v>4368</v>
      </c>
      <c r="E3965" s="4">
        <v>4</v>
      </c>
      <c r="F3965" s="79">
        <f t="shared" si="282"/>
        <v>177</v>
      </c>
    </row>
    <row r="3966" spans="1:6" x14ac:dyDescent="0.25">
      <c r="A3966" s="5" t="s">
        <v>36</v>
      </c>
      <c r="B3966" s="26">
        <v>44058</v>
      </c>
      <c r="C3966" s="4">
        <v>4</v>
      </c>
      <c r="D3966" s="29">
        <f t="shared" si="285"/>
        <v>395</v>
      </c>
      <c r="F3966" s="79">
        <f t="shared" si="282"/>
        <v>5</v>
      </c>
    </row>
    <row r="3967" spans="1:6" x14ac:dyDescent="0.25">
      <c r="A3967" s="5" t="s">
        <v>27</v>
      </c>
      <c r="B3967" s="26">
        <v>44058</v>
      </c>
      <c r="C3967" s="4">
        <v>161</v>
      </c>
      <c r="D3967" s="29">
        <f t="shared" si="285"/>
        <v>4454</v>
      </c>
      <c r="F3967" s="79">
        <f t="shared" si="282"/>
        <v>74</v>
      </c>
    </row>
    <row r="3968" spans="1:6" x14ac:dyDescent="0.25">
      <c r="A3968" s="5" t="s">
        <v>37</v>
      </c>
      <c r="B3968" s="26">
        <v>44058</v>
      </c>
      <c r="C3968" s="4">
        <v>2</v>
      </c>
      <c r="D3968" s="29">
        <f t="shared" si="285"/>
        <v>226</v>
      </c>
      <c r="F3968" s="79">
        <f t="shared" si="282"/>
        <v>2</v>
      </c>
    </row>
    <row r="3969" spans="1:6" x14ac:dyDescent="0.25">
      <c r="A3969" s="5" t="s">
        <v>38</v>
      </c>
      <c r="B3969" s="26">
        <v>44058</v>
      </c>
      <c r="C3969" s="4">
        <v>64</v>
      </c>
      <c r="D3969" s="29">
        <f t="shared" si="285"/>
        <v>1528</v>
      </c>
      <c r="E3969" s="4">
        <v>2</v>
      </c>
      <c r="F3969" s="79">
        <f t="shared" si="282"/>
        <v>22</v>
      </c>
    </row>
    <row r="3970" spans="1:6" x14ac:dyDescent="0.25">
      <c r="A3970" s="5" t="s">
        <v>48</v>
      </c>
      <c r="B3970" s="26">
        <v>44058</v>
      </c>
      <c r="C3970" s="4">
        <v>1</v>
      </c>
      <c r="D3970" s="29">
        <f t="shared" si="285"/>
        <v>82</v>
      </c>
      <c r="F3970" s="79">
        <f>E3970+F3946</f>
        <v>0</v>
      </c>
    </row>
    <row r="3971" spans="1:6" x14ac:dyDescent="0.25">
      <c r="A3971" s="5" t="s">
        <v>39</v>
      </c>
      <c r="B3971" s="26">
        <v>44058</v>
      </c>
      <c r="C3971" s="4">
        <v>157</v>
      </c>
      <c r="D3971" s="29">
        <f t="shared" si="285"/>
        <v>4483</v>
      </c>
      <c r="F3971" s="79">
        <f t="shared" si="282"/>
        <v>41</v>
      </c>
    </row>
    <row r="3972" spans="1:6" x14ac:dyDescent="0.25">
      <c r="A3972" s="5" t="s">
        <v>40</v>
      </c>
      <c r="B3972" s="26">
        <v>44058</v>
      </c>
      <c r="C3972" s="4">
        <v>1</v>
      </c>
      <c r="D3972" s="29">
        <f t="shared" si="285"/>
        <v>211</v>
      </c>
      <c r="F3972" s="79">
        <f t="shared" si="282"/>
        <v>1</v>
      </c>
    </row>
    <row r="3973" spans="1:6" x14ac:dyDescent="0.25">
      <c r="A3973" s="5" t="s">
        <v>28</v>
      </c>
      <c r="B3973" s="26">
        <v>44058</v>
      </c>
      <c r="C3973" s="4">
        <v>55</v>
      </c>
      <c r="D3973" s="29">
        <f t="shared" si="285"/>
        <v>715</v>
      </c>
      <c r="F3973" s="79">
        <f t="shared" si="282"/>
        <v>1</v>
      </c>
    </row>
    <row r="3974" spans="1:6" x14ac:dyDescent="0.25">
      <c r="A3974" s="5" t="s">
        <v>24</v>
      </c>
      <c r="B3974" s="26">
        <v>44058</v>
      </c>
      <c r="C3974" s="4">
        <v>210</v>
      </c>
      <c r="D3974" s="29">
        <f t="shared" si="285"/>
        <v>3116</v>
      </c>
      <c r="E3974" s="4">
        <f>1+1+3</f>
        <v>5</v>
      </c>
      <c r="F3974" s="79">
        <f t="shared" si="282"/>
        <v>24</v>
      </c>
    </row>
    <row r="3975" spans="1:6" x14ac:dyDescent="0.25">
      <c r="A3975" s="5" t="s">
        <v>30</v>
      </c>
      <c r="B3975" s="26">
        <v>44058</v>
      </c>
      <c r="C3975" s="4">
        <v>3</v>
      </c>
      <c r="D3975" s="29">
        <f t="shared" si="285"/>
        <v>67</v>
      </c>
      <c r="F3975" s="79">
        <f t="shared" si="282"/>
        <v>2</v>
      </c>
    </row>
    <row r="3976" spans="1:6" x14ac:dyDescent="0.25">
      <c r="A3976" s="5" t="s">
        <v>26</v>
      </c>
      <c r="B3976" s="26">
        <v>44058</v>
      </c>
      <c r="C3976" s="4">
        <v>72</v>
      </c>
      <c r="D3976" s="29">
        <f t="shared" si="285"/>
        <v>1798</v>
      </c>
      <c r="F3976" s="79">
        <f t="shared" si="282"/>
        <v>4</v>
      </c>
    </row>
    <row r="3977" spans="1:6" x14ac:dyDescent="0.25">
      <c r="A3977" s="5" t="s">
        <v>25</v>
      </c>
      <c r="B3977" s="26">
        <v>44058</v>
      </c>
      <c r="C3977" s="4">
        <v>115</v>
      </c>
      <c r="D3977" s="29">
        <f t="shared" si="285"/>
        <v>3768</v>
      </c>
      <c r="E3977" s="4">
        <v>1</v>
      </c>
      <c r="F3977" s="79">
        <f t="shared" si="282"/>
        <v>25</v>
      </c>
    </row>
    <row r="3978" spans="1:6" x14ac:dyDescent="0.25">
      <c r="A3978" s="5" t="s">
        <v>41</v>
      </c>
      <c r="B3978" s="26">
        <v>44058</v>
      </c>
      <c r="C3978" s="4">
        <v>66</v>
      </c>
      <c r="D3978" s="29">
        <f>C3978+D3954</f>
        <v>1003</v>
      </c>
      <c r="E3978" s="4">
        <v>3</v>
      </c>
      <c r="F3978" s="79">
        <f>E3978+F3954</f>
        <v>10</v>
      </c>
    </row>
    <row r="3979" spans="1:6" x14ac:dyDescent="0.25">
      <c r="A3979" s="5" t="s">
        <v>42</v>
      </c>
      <c r="B3979" s="26">
        <v>44058</v>
      </c>
      <c r="C3979" s="4">
        <v>0</v>
      </c>
      <c r="D3979" s="29">
        <f t="shared" ref="D3979:D3985" si="286">C3979+D3955</f>
        <v>22</v>
      </c>
      <c r="F3979" s="79">
        <f>E3979+F3955</f>
        <v>0</v>
      </c>
    </row>
    <row r="3980" spans="1:6" x14ac:dyDescent="0.25">
      <c r="A3980" s="5" t="s">
        <v>43</v>
      </c>
      <c r="B3980" s="26">
        <v>44058</v>
      </c>
      <c r="C3980" s="4">
        <v>0</v>
      </c>
      <c r="D3980" s="29">
        <f t="shared" si="286"/>
        <v>34</v>
      </c>
      <c r="F3980" s="79">
        <f>E3980+F3956</f>
        <v>0</v>
      </c>
    </row>
    <row r="3981" spans="1:6" x14ac:dyDescent="0.25">
      <c r="A3981" s="5" t="s">
        <v>44</v>
      </c>
      <c r="B3981" s="26">
        <v>44058</v>
      </c>
      <c r="C3981" s="4">
        <v>38</v>
      </c>
      <c r="D3981" s="29">
        <f t="shared" si="286"/>
        <v>989</v>
      </c>
      <c r="F3981" s="79">
        <f t="shared" ref="F3981:F3986" si="287">E3981+F3957</f>
        <v>3</v>
      </c>
    </row>
    <row r="3982" spans="1:6" x14ac:dyDescent="0.25">
      <c r="A3982" s="5" t="s">
        <v>29</v>
      </c>
      <c r="B3982" s="26">
        <v>44058</v>
      </c>
      <c r="C3982" s="4">
        <v>179</v>
      </c>
      <c r="D3982" s="29">
        <f t="shared" si="286"/>
        <v>3133</v>
      </c>
      <c r="E3982" s="4">
        <v>1</v>
      </c>
      <c r="F3982" s="79">
        <f t="shared" si="287"/>
        <v>31</v>
      </c>
    </row>
    <row r="3983" spans="1:6" x14ac:dyDescent="0.25">
      <c r="A3983" s="5" t="s">
        <v>45</v>
      </c>
      <c r="B3983" s="26">
        <v>44058</v>
      </c>
      <c r="C3983" s="4">
        <v>26</v>
      </c>
      <c r="D3983" s="29">
        <f t="shared" si="286"/>
        <v>248</v>
      </c>
      <c r="F3983" s="79">
        <f t="shared" si="287"/>
        <v>1</v>
      </c>
    </row>
    <row r="3984" spans="1:6" x14ac:dyDescent="0.25">
      <c r="A3984" s="5" t="s">
        <v>46</v>
      </c>
      <c r="B3984" s="26">
        <v>44058</v>
      </c>
      <c r="C3984" s="4">
        <v>88</v>
      </c>
      <c r="D3984" s="29">
        <f t="shared" si="286"/>
        <v>1361</v>
      </c>
      <c r="E3984" s="4">
        <v>2</v>
      </c>
      <c r="F3984" s="79">
        <f t="shared" si="287"/>
        <v>16</v>
      </c>
    </row>
    <row r="3985" spans="1:6" x14ac:dyDescent="0.25">
      <c r="A3985" s="5" t="s">
        <v>47</v>
      </c>
      <c r="B3985" s="26">
        <v>44058</v>
      </c>
      <c r="C3985" s="4">
        <v>28</v>
      </c>
      <c r="D3985" s="29">
        <f t="shared" si="286"/>
        <v>568</v>
      </c>
      <c r="F3985" s="79">
        <f t="shared" si="287"/>
        <v>5</v>
      </c>
    </row>
    <row r="3986" spans="1:6" x14ac:dyDescent="0.25">
      <c r="A3986" s="61" t="s">
        <v>22</v>
      </c>
      <c r="B3986" s="26">
        <v>44059</v>
      </c>
      <c r="C3986" s="4">
        <v>3117</v>
      </c>
      <c r="D3986" s="29">
        <f>C3986+D3962</f>
        <v>183099</v>
      </c>
      <c r="E3986" s="4">
        <f>8+5+1+8+7</f>
        <v>29</v>
      </c>
      <c r="F3986" s="79">
        <f t="shared" si="287"/>
        <v>3334</v>
      </c>
    </row>
    <row r="3987" spans="1:6" x14ac:dyDescent="0.25">
      <c r="A3987" s="5" t="s">
        <v>20</v>
      </c>
      <c r="B3987" s="26">
        <v>44059</v>
      </c>
      <c r="C3987" s="4">
        <v>972</v>
      </c>
      <c r="D3987" s="29">
        <f t="shared" ref="D3987:D4001" si="288">C3987+D3963</f>
        <v>77480</v>
      </c>
      <c r="E3987" s="4">
        <f>2+5+1</f>
        <v>8</v>
      </c>
      <c r="F3987" s="79">
        <f t="shared" ref="F3987:F4025" si="289">E3987+F3963</f>
        <v>1675</v>
      </c>
    </row>
    <row r="3988" spans="1:6" x14ac:dyDescent="0.25">
      <c r="A3988" s="5" t="s">
        <v>35</v>
      </c>
      <c r="B3988" s="26">
        <v>44059</v>
      </c>
      <c r="C3988" s="4">
        <v>0</v>
      </c>
      <c r="D3988" s="29">
        <f t="shared" si="288"/>
        <v>63</v>
      </c>
      <c r="F3988" s="79">
        <f t="shared" si="289"/>
        <v>0</v>
      </c>
    </row>
    <row r="3989" spans="1:6" x14ac:dyDescent="0.25">
      <c r="A3989" s="5" t="s">
        <v>21</v>
      </c>
      <c r="B3989" s="26">
        <v>44059</v>
      </c>
      <c r="C3989" s="4">
        <v>68</v>
      </c>
      <c r="D3989" s="29">
        <f t="shared" si="288"/>
        <v>4436</v>
      </c>
      <c r="E3989" s="4">
        <v>3</v>
      </c>
      <c r="F3989" s="79">
        <f>E3989+F3965</f>
        <v>180</v>
      </c>
    </row>
    <row r="3990" spans="1:6" x14ac:dyDescent="0.25">
      <c r="A3990" s="5" t="s">
        <v>36</v>
      </c>
      <c r="B3990" s="26">
        <v>44059</v>
      </c>
      <c r="C3990" s="4">
        <v>9</v>
      </c>
      <c r="D3990" s="29">
        <f t="shared" si="288"/>
        <v>404</v>
      </c>
      <c r="F3990" s="79">
        <f t="shared" si="289"/>
        <v>5</v>
      </c>
    </row>
    <row r="3991" spans="1:6" x14ac:dyDescent="0.25">
      <c r="A3991" s="5" t="s">
        <v>27</v>
      </c>
      <c r="B3991" s="26">
        <v>44059</v>
      </c>
      <c r="C3991" s="4">
        <v>141</v>
      </c>
      <c r="D3991" s="29">
        <f t="shared" si="288"/>
        <v>4595</v>
      </c>
      <c r="E3991" s="4">
        <v>4</v>
      </c>
      <c r="F3991" s="79">
        <f t="shared" si="289"/>
        <v>78</v>
      </c>
    </row>
    <row r="3992" spans="1:6" x14ac:dyDescent="0.25">
      <c r="A3992" s="5" t="s">
        <v>37</v>
      </c>
      <c r="B3992" s="26">
        <v>44059</v>
      </c>
      <c r="C3992" s="4">
        <v>3</v>
      </c>
      <c r="D3992" s="29">
        <f t="shared" si="288"/>
        <v>229</v>
      </c>
      <c r="F3992" s="79">
        <f t="shared" si="289"/>
        <v>2</v>
      </c>
    </row>
    <row r="3993" spans="1:6" x14ac:dyDescent="0.25">
      <c r="A3993" s="5" t="s">
        <v>38</v>
      </c>
      <c r="B3993" s="26">
        <v>44059</v>
      </c>
      <c r="C3993" s="4">
        <v>102</v>
      </c>
      <c r="D3993" s="29">
        <f t="shared" si="288"/>
        <v>1630</v>
      </c>
      <c r="E3993" s="4">
        <v>2</v>
      </c>
      <c r="F3993" s="79">
        <f t="shared" si="289"/>
        <v>24</v>
      </c>
    </row>
    <row r="3994" spans="1:6" x14ac:dyDescent="0.25">
      <c r="A3994" s="5" t="s">
        <v>48</v>
      </c>
      <c r="B3994" s="26">
        <v>44059</v>
      </c>
      <c r="C3994" s="4">
        <v>1</v>
      </c>
      <c r="D3994" s="29">
        <f t="shared" si="288"/>
        <v>83</v>
      </c>
      <c r="F3994" s="79">
        <f>E3994+F3970</f>
        <v>0</v>
      </c>
    </row>
    <row r="3995" spans="1:6" x14ac:dyDescent="0.25">
      <c r="A3995" s="5" t="s">
        <v>39</v>
      </c>
      <c r="B3995" s="26">
        <v>44059</v>
      </c>
      <c r="C3995" s="4">
        <v>272</v>
      </c>
      <c r="D3995" s="29">
        <f t="shared" si="288"/>
        <v>4755</v>
      </c>
      <c r="E3995" s="4">
        <v>16</v>
      </c>
      <c r="F3995" s="79">
        <f t="shared" si="289"/>
        <v>57</v>
      </c>
    </row>
    <row r="3996" spans="1:6" x14ac:dyDescent="0.25">
      <c r="A3996" s="5" t="s">
        <v>40</v>
      </c>
      <c r="B3996" s="26">
        <v>44059</v>
      </c>
      <c r="C3996" s="4">
        <v>1</v>
      </c>
      <c r="D3996" s="29">
        <f t="shared" si="288"/>
        <v>212</v>
      </c>
      <c r="F3996" s="79">
        <f t="shared" si="289"/>
        <v>1</v>
      </c>
    </row>
    <row r="3997" spans="1:6" x14ac:dyDescent="0.25">
      <c r="A3997" s="5" t="s">
        <v>28</v>
      </c>
      <c r="B3997" s="26">
        <v>44059</v>
      </c>
      <c r="C3997" s="4">
        <v>34</v>
      </c>
      <c r="D3997" s="29">
        <f t="shared" si="288"/>
        <v>749</v>
      </c>
      <c r="F3997" s="79">
        <f t="shared" si="289"/>
        <v>1</v>
      </c>
    </row>
    <row r="3998" spans="1:6" x14ac:dyDescent="0.25">
      <c r="A3998" s="5" t="s">
        <v>24</v>
      </c>
      <c r="B3998" s="26">
        <v>44059</v>
      </c>
      <c r="C3998" s="4">
        <v>210</v>
      </c>
      <c r="D3998" s="29">
        <f t="shared" si="288"/>
        <v>3326</v>
      </c>
      <c r="E3998" s="4">
        <v>2</v>
      </c>
      <c r="F3998" s="79">
        <f t="shared" si="289"/>
        <v>26</v>
      </c>
    </row>
    <row r="3999" spans="1:6" x14ac:dyDescent="0.25">
      <c r="A3999" s="5" t="s">
        <v>30</v>
      </c>
      <c r="B3999" s="26">
        <v>44059</v>
      </c>
      <c r="C3999" s="4">
        <v>0</v>
      </c>
      <c r="D3999" s="29">
        <f t="shared" si="288"/>
        <v>67</v>
      </c>
      <c r="F3999" s="79">
        <f t="shared" si="289"/>
        <v>2</v>
      </c>
    </row>
    <row r="4000" spans="1:6" x14ac:dyDescent="0.25">
      <c r="A4000" s="5" t="s">
        <v>26</v>
      </c>
      <c r="B4000" s="26">
        <v>44059</v>
      </c>
      <c r="C4000" s="4">
        <v>27</v>
      </c>
      <c r="D4000" s="29">
        <f t="shared" si="288"/>
        <v>1825</v>
      </c>
      <c r="F4000" s="79">
        <f t="shared" si="289"/>
        <v>4</v>
      </c>
    </row>
    <row r="4001" spans="1:6" x14ac:dyDescent="0.25">
      <c r="A4001" s="5" t="s">
        <v>25</v>
      </c>
      <c r="B4001" s="26">
        <v>44059</v>
      </c>
      <c r="C4001" s="4">
        <v>86</v>
      </c>
      <c r="D4001" s="29">
        <f t="shared" si="288"/>
        <v>3854</v>
      </c>
      <c r="F4001" s="79">
        <f t="shared" si="289"/>
        <v>25</v>
      </c>
    </row>
    <row r="4002" spans="1:6" x14ac:dyDescent="0.25">
      <c r="A4002" s="5" t="s">
        <v>41</v>
      </c>
      <c r="B4002" s="26">
        <v>44059</v>
      </c>
      <c r="C4002" s="4">
        <v>92</v>
      </c>
      <c r="D4002" s="29">
        <f>C4002+D3978</f>
        <v>1095</v>
      </c>
      <c r="E4002" s="4">
        <v>2</v>
      </c>
      <c r="F4002" s="79">
        <f>E4002+F3978</f>
        <v>12</v>
      </c>
    </row>
    <row r="4003" spans="1:6" x14ac:dyDescent="0.25">
      <c r="A4003" s="5" t="s">
        <v>42</v>
      </c>
      <c r="B4003" s="26">
        <v>44059</v>
      </c>
      <c r="C4003" s="4">
        <v>0</v>
      </c>
      <c r="D4003" s="29">
        <f t="shared" ref="D4003:D4009" si="290">C4003+D3979</f>
        <v>22</v>
      </c>
      <c r="F4003" s="79">
        <f>E4003+F3979</f>
        <v>0</v>
      </c>
    </row>
    <row r="4004" spans="1:6" x14ac:dyDescent="0.25">
      <c r="A4004" s="5" t="s">
        <v>43</v>
      </c>
      <c r="B4004" s="26">
        <v>44059</v>
      </c>
      <c r="C4004" s="4">
        <v>0</v>
      </c>
      <c r="D4004" s="29">
        <f t="shared" si="290"/>
        <v>34</v>
      </c>
      <c r="F4004" s="79">
        <f t="shared" si="289"/>
        <v>0</v>
      </c>
    </row>
    <row r="4005" spans="1:6" x14ac:dyDescent="0.25">
      <c r="A4005" s="5" t="s">
        <v>44</v>
      </c>
      <c r="B4005" s="26">
        <v>44059</v>
      </c>
      <c r="C4005" s="4">
        <v>42</v>
      </c>
      <c r="D4005" s="29">
        <f t="shared" si="290"/>
        <v>1031</v>
      </c>
      <c r="F4005" s="79">
        <f t="shared" ref="F4005:F4010" si="291">E4005+F3981</f>
        <v>3</v>
      </c>
    </row>
    <row r="4006" spans="1:6" x14ac:dyDescent="0.25">
      <c r="A4006" s="5" t="s">
        <v>29</v>
      </c>
      <c r="B4006" s="26">
        <v>44059</v>
      </c>
      <c r="C4006" s="4">
        <v>160</v>
      </c>
      <c r="D4006" s="29">
        <f t="shared" si="290"/>
        <v>3293</v>
      </c>
      <c r="F4006" s="79">
        <f t="shared" si="291"/>
        <v>31</v>
      </c>
    </row>
    <row r="4007" spans="1:6" x14ac:dyDescent="0.25">
      <c r="A4007" s="5" t="s">
        <v>45</v>
      </c>
      <c r="B4007" s="26">
        <v>44059</v>
      </c>
      <c r="C4007" s="4">
        <v>33</v>
      </c>
      <c r="D4007" s="29">
        <f t="shared" si="290"/>
        <v>281</v>
      </c>
      <c r="F4007" s="79">
        <f t="shared" si="291"/>
        <v>1</v>
      </c>
    </row>
    <row r="4008" spans="1:6" x14ac:dyDescent="0.25">
      <c r="A4008" s="5" t="s">
        <v>46</v>
      </c>
      <c r="B4008" s="26">
        <v>44059</v>
      </c>
      <c r="C4008" s="4">
        <v>57</v>
      </c>
      <c r="D4008" s="29">
        <f t="shared" si="290"/>
        <v>1418</v>
      </c>
      <c r="F4008" s="79">
        <f t="shared" si="291"/>
        <v>16</v>
      </c>
    </row>
    <row r="4009" spans="1:6" x14ac:dyDescent="0.25">
      <c r="A4009" s="5" t="s">
        <v>47</v>
      </c>
      <c r="B4009" s="26">
        <v>44059</v>
      </c>
      <c r="C4009" s="4">
        <v>42</v>
      </c>
      <c r="D4009" s="29">
        <f t="shared" si="290"/>
        <v>610</v>
      </c>
      <c r="F4009" s="79">
        <f t="shared" si="291"/>
        <v>5</v>
      </c>
    </row>
    <row r="4010" spans="1:6" x14ac:dyDescent="0.25">
      <c r="A4010" s="61" t="s">
        <v>22</v>
      </c>
      <c r="B4010" s="26">
        <v>44060</v>
      </c>
      <c r="C4010" s="4">
        <v>2521</v>
      </c>
      <c r="D4010" s="29">
        <f>C4010+D3986</f>
        <v>185620</v>
      </c>
      <c r="E4010" s="4">
        <f>11+15+20+13</f>
        <v>59</v>
      </c>
      <c r="F4010" s="79">
        <f t="shared" si="291"/>
        <v>3393</v>
      </c>
    </row>
    <row r="4011" spans="1:6" x14ac:dyDescent="0.25">
      <c r="A4011" s="5" t="s">
        <v>20</v>
      </c>
      <c r="B4011" s="26">
        <v>44060</v>
      </c>
      <c r="C4011" s="4">
        <v>710</v>
      </c>
      <c r="D4011" s="29">
        <f t="shared" ref="D4011:D4025" si="292">C4011+D3987</f>
        <v>78190</v>
      </c>
      <c r="E4011" s="4">
        <f>4+6+8+11</f>
        <v>29</v>
      </c>
      <c r="F4011" s="79">
        <f t="shared" si="289"/>
        <v>1704</v>
      </c>
    </row>
    <row r="4012" spans="1:6" x14ac:dyDescent="0.25">
      <c r="A4012" s="5" t="s">
        <v>35</v>
      </c>
      <c r="B4012" s="26">
        <v>44060</v>
      </c>
      <c r="C4012" s="4">
        <v>2</v>
      </c>
      <c r="D4012" s="29">
        <f t="shared" si="292"/>
        <v>65</v>
      </c>
      <c r="F4012" s="79">
        <f t="shared" si="289"/>
        <v>0</v>
      </c>
    </row>
    <row r="4013" spans="1:6" x14ac:dyDescent="0.25">
      <c r="A4013" s="5" t="s">
        <v>21</v>
      </c>
      <c r="B4013" s="26">
        <v>44060</v>
      </c>
      <c r="C4013" s="4">
        <v>68</v>
      </c>
      <c r="D4013" s="29">
        <f t="shared" si="292"/>
        <v>4504</v>
      </c>
      <c r="E4013" s="4">
        <f>3+1</f>
        <v>4</v>
      </c>
      <c r="F4013" s="79">
        <f t="shared" si="289"/>
        <v>184</v>
      </c>
    </row>
    <row r="4014" spans="1:6" x14ac:dyDescent="0.25">
      <c r="A4014" s="5" t="s">
        <v>36</v>
      </c>
      <c r="B4014" s="26">
        <v>44060</v>
      </c>
      <c r="C4014" s="4">
        <v>14</v>
      </c>
      <c r="D4014" s="29">
        <f t="shared" si="292"/>
        <v>418</v>
      </c>
      <c r="F4014" s="79">
        <f t="shared" si="289"/>
        <v>5</v>
      </c>
    </row>
    <row r="4015" spans="1:6" x14ac:dyDescent="0.25">
      <c r="A4015" s="5" t="s">
        <v>27</v>
      </c>
      <c r="B4015" s="26">
        <v>44060</v>
      </c>
      <c r="C4015" s="4">
        <v>172</v>
      </c>
      <c r="D4015" s="29">
        <f t="shared" si="292"/>
        <v>4767</v>
      </c>
      <c r="E4015" s="4">
        <v>1</v>
      </c>
      <c r="F4015" s="79">
        <f t="shared" si="289"/>
        <v>79</v>
      </c>
    </row>
    <row r="4016" spans="1:6" x14ac:dyDescent="0.25">
      <c r="A4016" s="5" t="s">
        <v>37</v>
      </c>
      <c r="B4016" s="26">
        <v>44060</v>
      </c>
      <c r="C4016" s="4">
        <v>2</v>
      </c>
      <c r="D4016" s="29">
        <f t="shared" si="292"/>
        <v>231</v>
      </c>
      <c r="F4016" s="79">
        <f t="shared" si="289"/>
        <v>2</v>
      </c>
    </row>
    <row r="4017" spans="1:6" x14ac:dyDescent="0.25">
      <c r="A4017" s="5" t="s">
        <v>38</v>
      </c>
      <c r="B4017" s="26">
        <v>44060</v>
      </c>
      <c r="C4017" s="4">
        <v>73</v>
      </c>
      <c r="D4017" s="29">
        <f t="shared" si="292"/>
        <v>1703</v>
      </c>
      <c r="E4017" s="4">
        <v>2</v>
      </c>
      <c r="F4017" s="79">
        <f t="shared" si="289"/>
        <v>26</v>
      </c>
    </row>
    <row r="4018" spans="1:6" x14ac:dyDescent="0.25">
      <c r="A4018" s="5" t="s">
        <v>48</v>
      </c>
      <c r="B4018" s="26">
        <v>44060</v>
      </c>
      <c r="C4018" s="4">
        <v>0</v>
      </c>
      <c r="D4018" s="29">
        <f t="shared" si="292"/>
        <v>83</v>
      </c>
      <c r="F4018" s="79">
        <f>E4018+F3994</f>
        <v>0</v>
      </c>
    </row>
    <row r="4019" spans="1:6" x14ac:dyDescent="0.25">
      <c r="A4019" s="5" t="s">
        <v>39</v>
      </c>
      <c r="B4019" s="26">
        <v>44060</v>
      </c>
      <c r="C4019" s="4">
        <v>244</v>
      </c>
      <c r="D4019" s="29">
        <f t="shared" si="292"/>
        <v>4999</v>
      </c>
      <c r="F4019" s="79">
        <f t="shared" si="289"/>
        <v>57</v>
      </c>
    </row>
    <row r="4020" spans="1:6" x14ac:dyDescent="0.25">
      <c r="A4020" s="5" t="s">
        <v>40</v>
      </c>
      <c r="B4020" s="26">
        <v>44060</v>
      </c>
      <c r="C4020" s="4">
        <v>1</v>
      </c>
      <c r="D4020" s="29">
        <f t="shared" si="292"/>
        <v>213</v>
      </c>
      <c r="F4020" s="79">
        <f t="shared" si="289"/>
        <v>1</v>
      </c>
    </row>
    <row r="4021" spans="1:6" x14ac:dyDescent="0.25">
      <c r="A4021" s="5" t="s">
        <v>28</v>
      </c>
      <c r="B4021" s="26">
        <v>44060</v>
      </c>
      <c r="C4021" s="4">
        <v>45</v>
      </c>
      <c r="D4021" s="29">
        <f t="shared" si="292"/>
        <v>794</v>
      </c>
      <c r="F4021" s="79">
        <f t="shared" si="289"/>
        <v>1</v>
      </c>
    </row>
    <row r="4022" spans="1:6" x14ac:dyDescent="0.25">
      <c r="A4022" s="5" t="s">
        <v>24</v>
      </c>
      <c r="B4022" s="26">
        <v>44060</v>
      </c>
      <c r="C4022" s="4">
        <v>169</v>
      </c>
      <c r="D4022" s="29">
        <f t="shared" si="292"/>
        <v>3495</v>
      </c>
      <c r="E4022" s="4">
        <v>1</v>
      </c>
      <c r="F4022" s="79">
        <f t="shared" si="289"/>
        <v>27</v>
      </c>
    </row>
    <row r="4023" spans="1:6" x14ac:dyDescent="0.25">
      <c r="A4023" s="5" t="s">
        <v>30</v>
      </c>
      <c r="B4023" s="26">
        <v>44060</v>
      </c>
      <c r="C4023" s="4">
        <v>-4</v>
      </c>
      <c r="D4023" s="29">
        <f t="shared" si="292"/>
        <v>63</v>
      </c>
      <c r="F4023" s="79">
        <f t="shared" si="289"/>
        <v>2</v>
      </c>
    </row>
    <row r="4024" spans="1:6" x14ac:dyDescent="0.25">
      <c r="A4024" s="5" t="s">
        <v>26</v>
      </c>
      <c r="B4024" s="26">
        <v>44060</v>
      </c>
      <c r="C4024" s="4">
        <v>64</v>
      </c>
      <c r="D4024" s="29">
        <f t="shared" si="292"/>
        <v>1889</v>
      </c>
      <c r="E4024" s="4">
        <f>1</f>
        <v>1</v>
      </c>
      <c r="F4024" s="79">
        <f t="shared" si="289"/>
        <v>5</v>
      </c>
    </row>
    <row r="4025" spans="1:6" x14ac:dyDescent="0.25">
      <c r="A4025" s="5" t="s">
        <v>25</v>
      </c>
      <c r="B4025" s="26">
        <v>44060</v>
      </c>
      <c r="C4025" s="4">
        <v>82</v>
      </c>
      <c r="D4025" s="29">
        <f t="shared" si="292"/>
        <v>3936</v>
      </c>
      <c r="E4025" s="4">
        <f>1+3+1+1</f>
        <v>6</v>
      </c>
      <c r="F4025" s="79">
        <f t="shared" si="289"/>
        <v>31</v>
      </c>
    </row>
    <row r="4026" spans="1:6" x14ac:dyDescent="0.25">
      <c r="A4026" s="5" t="s">
        <v>41</v>
      </c>
      <c r="B4026" s="26">
        <v>44060</v>
      </c>
      <c r="C4026" s="4">
        <v>88</v>
      </c>
      <c r="D4026" s="29">
        <f>C4026+D4002</f>
        <v>1183</v>
      </c>
      <c r="E4026" s="4">
        <f>1+2+2</f>
        <v>5</v>
      </c>
      <c r="F4026" s="79">
        <f>E4026+F4002</f>
        <v>17</v>
      </c>
    </row>
    <row r="4027" spans="1:6" x14ac:dyDescent="0.25">
      <c r="A4027" s="5" t="s">
        <v>42</v>
      </c>
      <c r="B4027" s="26">
        <v>44060</v>
      </c>
      <c r="C4027" s="4">
        <v>0</v>
      </c>
      <c r="D4027" s="29">
        <f t="shared" ref="D4027:D4033" si="293">C4027+D4003</f>
        <v>22</v>
      </c>
      <c r="F4027" s="79">
        <f>E4027+F4003</f>
        <v>0</v>
      </c>
    </row>
    <row r="4028" spans="1:6" x14ac:dyDescent="0.25">
      <c r="A4028" s="5" t="s">
        <v>43</v>
      </c>
      <c r="B4028" s="26">
        <v>44060</v>
      </c>
      <c r="C4028" s="4">
        <v>0</v>
      </c>
      <c r="D4028" s="29">
        <f t="shared" si="293"/>
        <v>34</v>
      </c>
      <c r="F4028" s="79">
        <f>E4028+F4004</f>
        <v>0</v>
      </c>
    </row>
    <row r="4029" spans="1:6" x14ac:dyDescent="0.25">
      <c r="A4029" s="5" t="s">
        <v>44</v>
      </c>
      <c r="B4029" s="26">
        <v>44060</v>
      </c>
      <c r="C4029" s="4">
        <v>33</v>
      </c>
      <c r="D4029" s="29">
        <f t="shared" si="293"/>
        <v>1064</v>
      </c>
      <c r="F4029" s="79">
        <f t="shared" ref="F4029:F4034" si="294">E4029+F4005</f>
        <v>3</v>
      </c>
    </row>
    <row r="4030" spans="1:6" x14ac:dyDescent="0.25">
      <c r="A4030" s="5" t="s">
        <v>29</v>
      </c>
      <c r="B4030" s="26">
        <v>44060</v>
      </c>
      <c r="C4030" s="4">
        <v>139</v>
      </c>
      <c r="D4030" s="29">
        <f t="shared" si="293"/>
        <v>3432</v>
      </c>
      <c r="E4030" s="4">
        <f>1</f>
        <v>1</v>
      </c>
      <c r="F4030" s="79">
        <f t="shared" si="294"/>
        <v>32</v>
      </c>
    </row>
    <row r="4031" spans="1:6" x14ac:dyDescent="0.25">
      <c r="A4031" s="5" t="s">
        <v>45</v>
      </c>
      <c r="B4031" s="26">
        <v>44060</v>
      </c>
      <c r="C4031" s="4">
        <v>44</v>
      </c>
      <c r="D4031" s="29">
        <f t="shared" si="293"/>
        <v>325</v>
      </c>
      <c r="F4031" s="79">
        <f t="shared" si="294"/>
        <v>1</v>
      </c>
    </row>
    <row r="4032" spans="1:6" x14ac:dyDescent="0.25">
      <c r="A4032" s="5" t="s">
        <v>46</v>
      </c>
      <c r="B4032" s="26">
        <v>44060</v>
      </c>
      <c r="C4032" s="4">
        <v>60</v>
      </c>
      <c r="D4032" s="29">
        <f t="shared" si="293"/>
        <v>1478</v>
      </c>
      <c r="E4032" s="4">
        <f>1</f>
        <v>1</v>
      </c>
      <c r="F4032" s="79">
        <f t="shared" si="294"/>
        <v>17</v>
      </c>
    </row>
    <row r="4033" spans="1:6" x14ac:dyDescent="0.25">
      <c r="A4033" s="5" t="s">
        <v>47</v>
      </c>
      <c r="B4033" s="26">
        <v>44060</v>
      </c>
      <c r="C4033" s="4">
        <v>30</v>
      </c>
      <c r="D4033" s="29">
        <f t="shared" si="293"/>
        <v>640</v>
      </c>
      <c r="F4033" s="79">
        <f t="shared" si="294"/>
        <v>5</v>
      </c>
    </row>
    <row r="4034" spans="1:6" x14ac:dyDescent="0.25">
      <c r="A4034" s="61" t="s">
        <v>22</v>
      </c>
      <c r="B4034" s="26">
        <v>44061</v>
      </c>
      <c r="C4034" s="4">
        <v>4585</v>
      </c>
      <c r="D4034" s="29">
        <v>190199</v>
      </c>
      <c r="E4034" s="4">
        <v>134</v>
      </c>
      <c r="F4034" s="79">
        <f t="shared" si="294"/>
        <v>3527</v>
      </c>
    </row>
    <row r="4035" spans="1:6" x14ac:dyDescent="0.25">
      <c r="A4035" s="5" t="s">
        <v>20</v>
      </c>
      <c r="B4035" s="26">
        <v>44061</v>
      </c>
      <c r="C4035" s="4">
        <v>1051</v>
      </c>
      <c r="D4035" s="29">
        <v>79252</v>
      </c>
      <c r="E4035" s="4">
        <v>58</v>
      </c>
      <c r="F4035" s="79">
        <f t="shared" ref="F4035:F4073" si="295">E4035+F4011</f>
        <v>1762</v>
      </c>
    </row>
    <row r="4036" spans="1:6" x14ac:dyDescent="0.25">
      <c r="A4036" s="5" t="s">
        <v>35</v>
      </c>
      <c r="B4036" s="26">
        <v>44061</v>
      </c>
      <c r="C4036" s="4">
        <v>-1</v>
      </c>
      <c r="D4036" s="29">
        <f>C4036+D4012</f>
        <v>64</v>
      </c>
      <c r="F4036" s="79">
        <f t="shared" si="295"/>
        <v>0</v>
      </c>
    </row>
    <row r="4037" spans="1:6" x14ac:dyDescent="0.25">
      <c r="A4037" s="5" t="s">
        <v>21</v>
      </c>
      <c r="B4037" s="26">
        <v>44061</v>
      </c>
      <c r="C4037" s="4">
        <v>45</v>
      </c>
      <c r="D4037" s="29">
        <f>C4037+D4013</f>
        <v>4549</v>
      </c>
      <c r="E4037" s="4">
        <f>1+2</f>
        <v>3</v>
      </c>
      <c r="F4037" s="79">
        <f t="shared" si="295"/>
        <v>187</v>
      </c>
    </row>
    <row r="4038" spans="1:6" x14ac:dyDescent="0.25">
      <c r="A4038" s="5" t="s">
        <v>36</v>
      </c>
      <c r="B4038" s="26">
        <v>44061</v>
      </c>
      <c r="C4038" s="4">
        <v>7</v>
      </c>
      <c r="D4038" s="29">
        <v>424</v>
      </c>
      <c r="F4038" s="79">
        <f t="shared" si="295"/>
        <v>5</v>
      </c>
    </row>
    <row r="4039" spans="1:6" x14ac:dyDescent="0.25">
      <c r="A4039" s="5" t="s">
        <v>27</v>
      </c>
      <c r="B4039" s="26">
        <v>44061</v>
      </c>
      <c r="C4039" s="4">
        <v>227</v>
      </c>
      <c r="D4039" s="29">
        <v>4991</v>
      </c>
      <c r="E4039" s="4">
        <f>1+4</f>
        <v>5</v>
      </c>
      <c r="F4039" s="79">
        <f t="shared" si="295"/>
        <v>84</v>
      </c>
    </row>
    <row r="4040" spans="1:6" x14ac:dyDescent="0.25">
      <c r="A4040" s="5" t="s">
        <v>37</v>
      </c>
      <c r="B4040" s="26">
        <v>44061</v>
      </c>
      <c r="C4040" s="4">
        <v>3</v>
      </c>
      <c r="D4040" s="29">
        <v>233</v>
      </c>
      <c r="F4040" s="79">
        <f t="shared" si="295"/>
        <v>2</v>
      </c>
    </row>
    <row r="4041" spans="1:6" x14ac:dyDescent="0.25">
      <c r="A4041" s="5" t="s">
        <v>38</v>
      </c>
      <c r="B4041" s="26">
        <v>44061</v>
      </c>
      <c r="C4041" s="4">
        <v>46</v>
      </c>
      <c r="D4041" s="29">
        <v>1750</v>
      </c>
      <c r="F4041" s="79">
        <f t="shared" si="295"/>
        <v>26</v>
      </c>
    </row>
    <row r="4042" spans="1:6" x14ac:dyDescent="0.25">
      <c r="A4042" s="5" t="s">
        <v>48</v>
      </c>
      <c r="B4042" s="26">
        <v>44061</v>
      </c>
      <c r="C4042" s="4">
        <v>-1</v>
      </c>
      <c r="D4042" s="29">
        <v>79</v>
      </c>
      <c r="E4042" s="4">
        <v>1</v>
      </c>
      <c r="F4042" s="79">
        <f>E4042+F4018</f>
        <v>1</v>
      </c>
    </row>
    <row r="4043" spans="1:6" x14ac:dyDescent="0.25">
      <c r="A4043" s="5" t="s">
        <v>39</v>
      </c>
      <c r="B4043" s="26">
        <v>44061</v>
      </c>
      <c r="C4043" s="4">
        <v>218</v>
      </c>
      <c r="D4043" s="29">
        <v>5227</v>
      </c>
      <c r="E4043" s="4">
        <f>3+7+5+1</f>
        <v>16</v>
      </c>
      <c r="F4043" s="79">
        <f t="shared" si="295"/>
        <v>73</v>
      </c>
    </row>
    <row r="4044" spans="1:6" x14ac:dyDescent="0.25">
      <c r="A4044" s="5" t="s">
        <v>40</v>
      </c>
      <c r="B4044" s="26">
        <v>44061</v>
      </c>
      <c r="C4044" s="4">
        <v>-1</v>
      </c>
      <c r="D4044" s="29">
        <v>184</v>
      </c>
      <c r="F4044" s="79">
        <f t="shared" si="295"/>
        <v>1</v>
      </c>
    </row>
    <row r="4045" spans="1:6" x14ac:dyDescent="0.25">
      <c r="A4045" s="5" t="s">
        <v>28</v>
      </c>
      <c r="B4045" s="26">
        <v>44061</v>
      </c>
      <c r="C4045" s="4">
        <v>56</v>
      </c>
      <c r="D4045" s="29">
        <v>851</v>
      </c>
      <c r="F4045" s="79">
        <f t="shared" si="295"/>
        <v>1</v>
      </c>
    </row>
    <row r="4046" spans="1:6" x14ac:dyDescent="0.25">
      <c r="A4046" s="5" t="s">
        <v>24</v>
      </c>
      <c r="B4046" s="26">
        <v>44061</v>
      </c>
      <c r="C4046" s="4">
        <v>124</v>
      </c>
      <c r="D4046" s="29">
        <v>3623</v>
      </c>
      <c r="E4046" s="4">
        <f>7+1</f>
        <v>8</v>
      </c>
      <c r="F4046" s="79">
        <f t="shared" si="295"/>
        <v>35</v>
      </c>
    </row>
    <row r="4047" spans="1:6" x14ac:dyDescent="0.25">
      <c r="A4047" s="5" t="s">
        <v>30</v>
      </c>
      <c r="B4047" s="26">
        <v>44061</v>
      </c>
      <c r="C4047" s="4">
        <v>0</v>
      </c>
      <c r="D4047" s="29">
        <v>55</v>
      </c>
      <c r="F4047" s="79">
        <f t="shared" si="295"/>
        <v>2</v>
      </c>
    </row>
    <row r="4048" spans="1:6" x14ac:dyDescent="0.25">
      <c r="A4048" s="5" t="s">
        <v>26</v>
      </c>
      <c r="B4048" s="26">
        <v>44061</v>
      </c>
      <c r="C4048" s="4">
        <v>13</v>
      </c>
      <c r="D4048" s="29">
        <v>1911</v>
      </c>
      <c r="E4048" s="4">
        <v>2</v>
      </c>
      <c r="F4048" s="79">
        <f t="shared" si="295"/>
        <v>7</v>
      </c>
    </row>
    <row r="4049" spans="1:6" x14ac:dyDescent="0.25">
      <c r="A4049" s="5" t="s">
        <v>25</v>
      </c>
      <c r="B4049" s="26">
        <v>44061</v>
      </c>
      <c r="C4049" s="4">
        <v>138</v>
      </c>
      <c r="D4049" s="29">
        <f>C4049+D4025</f>
        <v>4074</v>
      </c>
      <c r="E4049" s="4">
        <v>2</v>
      </c>
      <c r="F4049" s="79">
        <f t="shared" si="295"/>
        <v>33</v>
      </c>
    </row>
    <row r="4050" spans="1:6" x14ac:dyDescent="0.25">
      <c r="A4050" s="5" t="s">
        <v>41</v>
      </c>
      <c r="B4050" s="26">
        <v>44061</v>
      </c>
      <c r="C4050" s="4">
        <v>111</v>
      </c>
      <c r="D4050" s="29">
        <v>1287</v>
      </c>
      <c r="E4050" s="4">
        <v>1</v>
      </c>
      <c r="F4050" s="79">
        <f>E4050+F4026</f>
        <v>18</v>
      </c>
    </row>
    <row r="4051" spans="1:6" x14ac:dyDescent="0.25">
      <c r="A4051" s="5" t="s">
        <v>42</v>
      </c>
      <c r="B4051" s="26">
        <v>44061</v>
      </c>
      <c r="C4051" s="4">
        <v>0</v>
      </c>
      <c r="D4051" s="29">
        <f>C4051+D4027</f>
        <v>22</v>
      </c>
      <c r="F4051" s="79">
        <f>E4051+F4027</f>
        <v>0</v>
      </c>
    </row>
    <row r="4052" spans="1:6" x14ac:dyDescent="0.25">
      <c r="A4052" s="5" t="s">
        <v>43</v>
      </c>
      <c r="B4052" s="26">
        <v>44061</v>
      </c>
      <c r="C4052" s="4">
        <v>2</v>
      </c>
      <c r="D4052" s="29">
        <f>C4052+D4028</f>
        <v>36</v>
      </c>
      <c r="F4052" s="79">
        <f t="shared" si="295"/>
        <v>0</v>
      </c>
    </row>
    <row r="4053" spans="1:6" x14ac:dyDescent="0.25">
      <c r="A4053" s="5" t="s">
        <v>44</v>
      </c>
      <c r="B4053" s="26">
        <v>44061</v>
      </c>
      <c r="C4053" s="4">
        <v>22</v>
      </c>
      <c r="D4053" s="29">
        <v>1089</v>
      </c>
      <c r="F4053" s="79">
        <f t="shared" ref="F4053:F4058" si="296">E4053+F4029</f>
        <v>3</v>
      </c>
    </row>
    <row r="4054" spans="1:6" x14ac:dyDescent="0.25">
      <c r="A4054" s="5" t="s">
        <v>29</v>
      </c>
      <c r="B4054" s="26">
        <v>44061</v>
      </c>
      <c r="C4054" s="4">
        <v>129</v>
      </c>
      <c r="D4054" s="29">
        <f>C4054+D4030</f>
        <v>3561</v>
      </c>
      <c r="E4054" s="4">
        <v>2</v>
      </c>
      <c r="F4054" s="79">
        <f t="shared" si="296"/>
        <v>34</v>
      </c>
    </row>
    <row r="4055" spans="1:6" x14ac:dyDescent="0.25">
      <c r="A4055" s="5" t="s">
        <v>45</v>
      </c>
      <c r="B4055" s="26">
        <v>44061</v>
      </c>
      <c r="C4055" s="4">
        <v>12</v>
      </c>
      <c r="D4055" s="29">
        <v>338</v>
      </c>
      <c r="F4055" s="79">
        <f t="shared" si="296"/>
        <v>1</v>
      </c>
    </row>
    <row r="4056" spans="1:6" x14ac:dyDescent="0.25">
      <c r="A4056" s="5" t="s">
        <v>46</v>
      </c>
      <c r="B4056" s="26">
        <v>44061</v>
      </c>
      <c r="C4056" s="4">
        <v>10</v>
      </c>
      <c r="D4056" s="29">
        <v>1489</v>
      </c>
      <c r="E4056" s="4">
        <v>1</v>
      </c>
      <c r="F4056" s="79">
        <f t="shared" si="296"/>
        <v>18</v>
      </c>
    </row>
    <row r="4057" spans="1:6" x14ac:dyDescent="0.25">
      <c r="A4057" s="5" t="s">
        <v>47</v>
      </c>
      <c r="B4057" s="26">
        <v>44061</v>
      </c>
      <c r="C4057" s="4">
        <v>44</v>
      </c>
      <c r="D4057" s="29">
        <v>678</v>
      </c>
      <c r="F4057" s="79">
        <f t="shared" si="296"/>
        <v>5</v>
      </c>
    </row>
    <row r="4058" spans="1:6" x14ac:dyDescent="0.25">
      <c r="A4058" s="61" t="s">
        <v>22</v>
      </c>
      <c r="B4058" s="26">
        <v>44062</v>
      </c>
      <c r="C4058" s="4">
        <v>4303</v>
      </c>
      <c r="D4058" s="29">
        <f>C4058+D4034</f>
        <v>194502</v>
      </c>
      <c r="E4058" s="4">
        <v>209</v>
      </c>
      <c r="F4058" s="79">
        <f t="shared" si="296"/>
        <v>3736</v>
      </c>
    </row>
    <row r="4059" spans="1:6" x14ac:dyDescent="0.25">
      <c r="A4059" s="5" t="s">
        <v>20</v>
      </c>
      <c r="B4059" s="26">
        <v>44062</v>
      </c>
      <c r="C4059" s="4">
        <v>1094</v>
      </c>
      <c r="D4059" s="29">
        <f t="shared" ref="D4059:D4073" si="297">C4059+D4035</f>
        <v>80346</v>
      </c>
      <c r="E4059" s="4">
        <f>6+5+14+22</f>
        <v>47</v>
      </c>
      <c r="F4059" s="79">
        <f t="shared" si="295"/>
        <v>1809</v>
      </c>
    </row>
    <row r="4060" spans="1:6" x14ac:dyDescent="0.25">
      <c r="A4060" s="5" t="s">
        <v>35</v>
      </c>
      <c r="B4060" s="26">
        <v>44062</v>
      </c>
      <c r="C4060" s="4">
        <v>-1</v>
      </c>
      <c r="D4060" s="29">
        <f t="shared" si="297"/>
        <v>63</v>
      </c>
      <c r="F4060" s="79">
        <f t="shared" si="295"/>
        <v>0</v>
      </c>
    </row>
    <row r="4061" spans="1:6" x14ac:dyDescent="0.25">
      <c r="A4061" s="5" t="s">
        <v>21</v>
      </c>
      <c r="B4061" s="26">
        <v>44062</v>
      </c>
      <c r="C4061" s="4">
        <v>57</v>
      </c>
      <c r="D4061" s="29">
        <f t="shared" si="297"/>
        <v>4606</v>
      </c>
      <c r="E4061" s="4">
        <v>1</v>
      </c>
      <c r="F4061" s="79">
        <f t="shared" si="295"/>
        <v>188</v>
      </c>
    </row>
    <row r="4062" spans="1:6" x14ac:dyDescent="0.25">
      <c r="A4062" s="5" t="s">
        <v>36</v>
      </c>
      <c r="B4062" s="26">
        <v>44062</v>
      </c>
      <c r="C4062" s="4">
        <v>13</v>
      </c>
      <c r="D4062" s="29">
        <f t="shared" si="297"/>
        <v>437</v>
      </c>
      <c r="F4062" s="79">
        <f t="shared" si="295"/>
        <v>5</v>
      </c>
    </row>
    <row r="4063" spans="1:6" x14ac:dyDescent="0.25">
      <c r="A4063" s="5" t="s">
        <v>27</v>
      </c>
      <c r="B4063" s="26">
        <v>44062</v>
      </c>
      <c r="C4063" s="4">
        <v>100</v>
      </c>
      <c r="D4063" s="29">
        <f t="shared" si="297"/>
        <v>5091</v>
      </c>
      <c r="F4063" s="79">
        <f t="shared" si="295"/>
        <v>84</v>
      </c>
    </row>
    <row r="4064" spans="1:6" x14ac:dyDescent="0.25">
      <c r="A4064" s="5" t="s">
        <v>37</v>
      </c>
      <c r="B4064" s="26">
        <v>44062</v>
      </c>
      <c r="C4064" s="4">
        <v>3</v>
      </c>
      <c r="D4064" s="29">
        <f t="shared" si="297"/>
        <v>236</v>
      </c>
      <c r="F4064" s="79">
        <f t="shared" si="295"/>
        <v>2</v>
      </c>
    </row>
    <row r="4065" spans="1:6" x14ac:dyDescent="0.25">
      <c r="A4065" s="5" t="s">
        <v>38</v>
      </c>
      <c r="B4065" s="26">
        <v>44062</v>
      </c>
      <c r="C4065" s="4">
        <v>60</v>
      </c>
      <c r="D4065" s="29">
        <f t="shared" si="297"/>
        <v>1810</v>
      </c>
      <c r="E4065" s="4">
        <v>1</v>
      </c>
      <c r="F4065" s="79">
        <f t="shared" si="295"/>
        <v>27</v>
      </c>
    </row>
    <row r="4066" spans="1:6" x14ac:dyDescent="0.25">
      <c r="A4066" s="5" t="s">
        <v>48</v>
      </c>
      <c r="B4066" s="26">
        <v>44062</v>
      </c>
      <c r="C4066" s="4">
        <v>0</v>
      </c>
      <c r="D4066" s="29">
        <f t="shared" si="297"/>
        <v>79</v>
      </c>
      <c r="F4066" s="79">
        <f>E4066+F4042</f>
        <v>1</v>
      </c>
    </row>
    <row r="4067" spans="1:6" x14ac:dyDescent="0.25">
      <c r="A4067" s="5" t="s">
        <v>39</v>
      </c>
      <c r="B4067" s="26">
        <v>44062</v>
      </c>
      <c r="C4067" s="4">
        <v>133</v>
      </c>
      <c r="D4067" s="29">
        <f t="shared" si="297"/>
        <v>5360</v>
      </c>
      <c r="E4067" s="4">
        <v>12</v>
      </c>
      <c r="F4067" s="79">
        <f t="shared" si="295"/>
        <v>85</v>
      </c>
    </row>
    <row r="4068" spans="1:6" x14ac:dyDescent="0.25">
      <c r="A4068" s="5" t="s">
        <v>40</v>
      </c>
      <c r="B4068" s="26">
        <v>44062</v>
      </c>
      <c r="C4068" s="4">
        <v>2</v>
      </c>
      <c r="D4068" s="29">
        <f t="shared" si="297"/>
        <v>186</v>
      </c>
      <c r="F4068" s="79">
        <f t="shared" si="295"/>
        <v>1</v>
      </c>
    </row>
    <row r="4069" spans="1:6" x14ac:dyDescent="0.25">
      <c r="A4069" s="5" t="s">
        <v>28</v>
      </c>
      <c r="B4069" s="26">
        <v>44062</v>
      </c>
      <c r="C4069" s="4">
        <v>54</v>
      </c>
      <c r="D4069" s="29">
        <f t="shared" si="297"/>
        <v>905</v>
      </c>
      <c r="F4069" s="79">
        <f t="shared" si="295"/>
        <v>1</v>
      </c>
    </row>
    <row r="4070" spans="1:6" x14ac:dyDescent="0.25">
      <c r="A4070" s="5" t="s">
        <v>24</v>
      </c>
      <c r="B4070" s="26">
        <v>44062</v>
      </c>
      <c r="C4070" s="4">
        <v>150</v>
      </c>
      <c r="D4070" s="29">
        <f t="shared" si="297"/>
        <v>3773</v>
      </c>
      <c r="E4070" s="4">
        <v>5</v>
      </c>
      <c r="F4070" s="79">
        <f t="shared" si="295"/>
        <v>40</v>
      </c>
    </row>
    <row r="4071" spans="1:6" x14ac:dyDescent="0.25">
      <c r="A4071" s="5" t="s">
        <v>30</v>
      </c>
      <c r="B4071" s="26">
        <v>44062</v>
      </c>
      <c r="C4071" s="4">
        <v>0</v>
      </c>
      <c r="D4071" s="29">
        <f t="shared" si="297"/>
        <v>55</v>
      </c>
      <c r="F4071" s="79">
        <f t="shared" si="295"/>
        <v>2</v>
      </c>
    </row>
    <row r="4072" spans="1:6" x14ac:dyDescent="0.25">
      <c r="A4072" s="5" t="s">
        <v>26</v>
      </c>
      <c r="B4072" s="26">
        <v>44062</v>
      </c>
      <c r="C4072" s="4">
        <v>50</v>
      </c>
      <c r="D4072" s="29">
        <f t="shared" si="297"/>
        <v>1961</v>
      </c>
      <c r="E4072" s="4">
        <v>1</v>
      </c>
      <c r="F4072" s="79">
        <f t="shared" si="295"/>
        <v>8</v>
      </c>
    </row>
    <row r="4073" spans="1:6" x14ac:dyDescent="0.25">
      <c r="A4073" s="5" t="s">
        <v>25</v>
      </c>
      <c r="B4073" s="26">
        <v>44062</v>
      </c>
      <c r="C4073" s="4">
        <v>94</v>
      </c>
      <c r="D4073" s="29">
        <f t="shared" si="297"/>
        <v>4168</v>
      </c>
      <c r="E4073" s="4">
        <v>3</v>
      </c>
      <c r="F4073" s="79">
        <f t="shared" si="295"/>
        <v>36</v>
      </c>
    </row>
    <row r="4074" spans="1:6" x14ac:dyDescent="0.25">
      <c r="A4074" s="5" t="s">
        <v>41</v>
      </c>
      <c r="B4074" s="26">
        <v>44062</v>
      </c>
      <c r="C4074" s="4">
        <v>114</v>
      </c>
      <c r="D4074" s="29">
        <f>C4074+D4050</f>
        <v>1401</v>
      </c>
      <c r="E4074" s="4">
        <v>2</v>
      </c>
      <c r="F4074" s="79">
        <f>E4074+F4050</f>
        <v>20</v>
      </c>
    </row>
    <row r="4075" spans="1:6" x14ac:dyDescent="0.25">
      <c r="A4075" s="5" t="s">
        <v>42</v>
      </c>
      <c r="B4075" s="26">
        <v>44062</v>
      </c>
      <c r="C4075" s="4">
        <v>0</v>
      </c>
      <c r="D4075" s="29">
        <f t="shared" ref="D4075:D4081" si="298">C4075+D4051</f>
        <v>22</v>
      </c>
      <c r="F4075" s="79">
        <f>E4075+F4051</f>
        <v>0</v>
      </c>
    </row>
    <row r="4076" spans="1:6" x14ac:dyDescent="0.25">
      <c r="A4076" s="5" t="s">
        <v>43</v>
      </c>
      <c r="B4076" s="26">
        <v>44062</v>
      </c>
      <c r="C4076" s="4">
        <v>0</v>
      </c>
      <c r="D4076" s="29">
        <f t="shared" si="298"/>
        <v>36</v>
      </c>
      <c r="F4076" s="79">
        <f>E4076+F4052</f>
        <v>0</v>
      </c>
    </row>
    <row r="4077" spans="1:6" x14ac:dyDescent="0.25">
      <c r="A4077" s="5" t="s">
        <v>44</v>
      </c>
      <c r="B4077" s="26">
        <v>44062</v>
      </c>
      <c r="C4077" s="4">
        <v>56</v>
      </c>
      <c r="D4077" s="29">
        <f t="shared" si="298"/>
        <v>1145</v>
      </c>
      <c r="F4077" s="79">
        <f t="shared" ref="F4077:F4082" si="299">E4077+F4053</f>
        <v>3</v>
      </c>
    </row>
    <row r="4078" spans="1:6" x14ac:dyDescent="0.25">
      <c r="A4078" s="5" t="s">
        <v>29</v>
      </c>
      <c r="B4078" s="26">
        <v>44062</v>
      </c>
      <c r="C4078" s="4">
        <v>202</v>
      </c>
      <c r="D4078" s="29">
        <f t="shared" si="298"/>
        <v>3763</v>
      </c>
      <c r="E4078" s="4">
        <v>2</v>
      </c>
      <c r="F4078" s="79">
        <f t="shared" si="299"/>
        <v>36</v>
      </c>
    </row>
    <row r="4079" spans="1:6" x14ac:dyDescent="0.25">
      <c r="A4079" s="5" t="s">
        <v>45</v>
      </c>
      <c r="B4079" s="26">
        <v>44062</v>
      </c>
      <c r="C4079" s="4">
        <v>41</v>
      </c>
      <c r="D4079" s="29">
        <f t="shared" si="298"/>
        <v>379</v>
      </c>
      <c r="F4079" s="79">
        <f t="shared" si="299"/>
        <v>1</v>
      </c>
    </row>
    <row r="4080" spans="1:6" x14ac:dyDescent="0.25">
      <c r="A4080" s="5" t="s">
        <v>46</v>
      </c>
      <c r="B4080" s="26">
        <v>44062</v>
      </c>
      <c r="C4080" s="4">
        <v>64</v>
      </c>
      <c r="D4080" s="29">
        <f t="shared" si="298"/>
        <v>1553</v>
      </c>
      <c r="F4080" s="79">
        <f t="shared" si="299"/>
        <v>18</v>
      </c>
    </row>
    <row r="4081" spans="1:6" x14ac:dyDescent="0.25">
      <c r="A4081" s="5" t="s">
        <v>47</v>
      </c>
      <c r="B4081" s="26">
        <v>44062</v>
      </c>
      <c r="C4081" s="4">
        <v>104</v>
      </c>
      <c r="D4081" s="29">
        <f t="shared" si="298"/>
        <v>782</v>
      </c>
      <c r="F4081" s="79">
        <f t="shared" si="299"/>
        <v>5</v>
      </c>
    </row>
    <row r="4082" spans="1:6" x14ac:dyDescent="0.25">
      <c r="A4082" s="61" t="s">
        <v>22</v>
      </c>
      <c r="B4082" s="26">
        <v>44063</v>
      </c>
      <c r="C4082" s="4">
        <v>5245</v>
      </c>
      <c r="D4082" s="29">
        <f>C4082+D4058</f>
        <v>199747</v>
      </c>
      <c r="E4082" s="4">
        <f>32+14+42+15</f>
        <v>103</v>
      </c>
      <c r="F4082" s="79">
        <f t="shared" si="299"/>
        <v>3839</v>
      </c>
    </row>
    <row r="4083" spans="1:6" x14ac:dyDescent="0.25">
      <c r="A4083" s="5" t="s">
        <v>20</v>
      </c>
      <c r="B4083" s="26">
        <v>44063</v>
      </c>
      <c r="C4083" s="4">
        <v>1280</v>
      </c>
      <c r="D4083" s="29">
        <f t="shared" ref="D4083:D4097" si="300">C4083+D4059</f>
        <v>81626</v>
      </c>
      <c r="E4083" s="4">
        <f>6+10+12+8</f>
        <v>36</v>
      </c>
      <c r="F4083" s="79">
        <f t="shared" ref="F4083:F4121" si="301">E4083+F4059</f>
        <v>1845</v>
      </c>
    </row>
    <row r="4084" spans="1:6" x14ac:dyDescent="0.25">
      <c r="A4084" s="5" t="s">
        <v>35</v>
      </c>
      <c r="B4084" s="26">
        <v>44063</v>
      </c>
      <c r="C4084" s="4">
        <v>1</v>
      </c>
      <c r="D4084" s="29">
        <f t="shared" si="300"/>
        <v>64</v>
      </c>
      <c r="F4084" s="79">
        <f t="shared" si="301"/>
        <v>0</v>
      </c>
    </row>
    <row r="4085" spans="1:6" x14ac:dyDescent="0.25">
      <c r="A4085" s="5" t="s">
        <v>21</v>
      </c>
      <c r="B4085" s="26">
        <v>44063</v>
      </c>
      <c r="C4085" s="4">
        <v>95</v>
      </c>
      <c r="D4085" s="29">
        <f t="shared" si="300"/>
        <v>4701</v>
      </c>
      <c r="E4085" s="4">
        <v>2</v>
      </c>
      <c r="F4085" s="79">
        <f t="shared" si="301"/>
        <v>190</v>
      </c>
    </row>
    <row r="4086" spans="1:6" x14ac:dyDescent="0.25">
      <c r="A4086" s="5" t="s">
        <v>36</v>
      </c>
      <c r="B4086" s="26">
        <v>44063</v>
      </c>
      <c r="C4086" s="4">
        <v>18</v>
      </c>
      <c r="D4086" s="29">
        <f t="shared" si="300"/>
        <v>455</v>
      </c>
      <c r="E4086" s="4">
        <v>1</v>
      </c>
      <c r="F4086" s="79">
        <f t="shared" si="301"/>
        <v>6</v>
      </c>
    </row>
    <row r="4087" spans="1:6" x14ac:dyDescent="0.25">
      <c r="A4087" s="5" t="s">
        <v>27</v>
      </c>
      <c r="B4087" s="26">
        <v>44063</v>
      </c>
      <c r="C4087" s="4">
        <v>181</v>
      </c>
      <c r="D4087" s="29">
        <f t="shared" si="300"/>
        <v>5272</v>
      </c>
      <c r="E4087" s="4">
        <f>4+1</f>
        <v>5</v>
      </c>
      <c r="F4087" s="79">
        <f t="shared" si="301"/>
        <v>89</v>
      </c>
    </row>
    <row r="4088" spans="1:6" x14ac:dyDescent="0.25">
      <c r="A4088" s="5" t="s">
        <v>37</v>
      </c>
      <c r="B4088" s="26">
        <v>44063</v>
      </c>
      <c r="C4088" s="4">
        <v>3</v>
      </c>
      <c r="D4088" s="29">
        <f t="shared" si="300"/>
        <v>239</v>
      </c>
      <c r="F4088" s="79">
        <f t="shared" si="301"/>
        <v>2</v>
      </c>
    </row>
    <row r="4089" spans="1:6" x14ac:dyDescent="0.25">
      <c r="A4089" s="5" t="s">
        <v>38</v>
      </c>
      <c r="B4089" s="26">
        <v>44063</v>
      </c>
      <c r="C4089" s="4">
        <v>51</v>
      </c>
      <c r="D4089" s="29">
        <f t="shared" si="300"/>
        <v>1861</v>
      </c>
      <c r="F4089" s="79">
        <f t="shared" si="301"/>
        <v>27</v>
      </c>
    </row>
    <row r="4090" spans="1:6" x14ac:dyDescent="0.25">
      <c r="A4090" s="5" t="s">
        <v>48</v>
      </c>
      <c r="B4090" s="26">
        <v>44063</v>
      </c>
      <c r="C4090" s="4">
        <v>1</v>
      </c>
      <c r="D4090" s="29">
        <f t="shared" si="300"/>
        <v>80</v>
      </c>
      <c r="F4090" s="79">
        <f>E4090+F4066</f>
        <v>1</v>
      </c>
    </row>
    <row r="4091" spans="1:6" x14ac:dyDescent="0.25">
      <c r="A4091" s="5" t="s">
        <v>39</v>
      </c>
      <c r="B4091" s="26">
        <v>44063</v>
      </c>
      <c r="C4091" s="4">
        <v>264</v>
      </c>
      <c r="D4091" s="29">
        <f t="shared" si="300"/>
        <v>5624</v>
      </c>
      <c r="E4091" s="4">
        <f>1+8+6</f>
        <v>15</v>
      </c>
      <c r="F4091" s="79">
        <f t="shared" si="301"/>
        <v>100</v>
      </c>
    </row>
    <row r="4092" spans="1:6" x14ac:dyDescent="0.25">
      <c r="A4092" s="5" t="s">
        <v>40</v>
      </c>
      <c r="B4092" s="26">
        <v>44063</v>
      </c>
      <c r="C4092" s="4">
        <v>1</v>
      </c>
      <c r="D4092" s="29">
        <f t="shared" si="300"/>
        <v>187</v>
      </c>
      <c r="F4092" s="79">
        <f t="shared" si="301"/>
        <v>1</v>
      </c>
    </row>
    <row r="4093" spans="1:6" x14ac:dyDescent="0.25">
      <c r="A4093" s="5" t="s">
        <v>28</v>
      </c>
      <c r="B4093" s="26">
        <v>44063</v>
      </c>
      <c r="C4093" s="4">
        <v>22</v>
      </c>
      <c r="D4093" s="29">
        <f t="shared" si="300"/>
        <v>927</v>
      </c>
      <c r="F4093" s="79">
        <f t="shared" si="301"/>
        <v>1</v>
      </c>
    </row>
    <row r="4094" spans="1:6" x14ac:dyDescent="0.25">
      <c r="A4094" s="5" t="s">
        <v>24</v>
      </c>
      <c r="B4094" s="26">
        <v>44063</v>
      </c>
      <c r="C4094" s="4">
        <v>267</v>
      </c>
      <c r="D4094" s="29">
        <f t="shared" si="300"/>
        <v>4040</v>
      </c>
      <c r="E4094" s="4">
        <f>2+2</f>
        <v>4</v>
      </c>
      <c r="F4094" s="79">
        <f t="shared" si="301"/>
        <v>44</v>
      </c>
    </row>
    <row r="4095" spans="1:6" x14ac:dyDescent="0.25">
      <c r="A4095" s="5" t="s">
        <v>30</v>
      </c>
      <c r="B4095" s="26">
        <v>44063</v>
      </c>
      <c r="C4095" s="4">
        <v>-2</v>
      </c>
      <c r="D4095" s="29">
        <f t="shared" si="300"/>
        <v>53</v>
      </c>
      <c r="F4095" s="79">
        <f t="shared" si="301"/>
        <v>2</v>
      </c>
    </row>
    <row r="4096" spans="1:6" x14ac:dyDescent="0.25">
      <c r="A4096" s="5" t="s">
        <v>26</v>
      </c>
      <c r="B4096" s="26">
        <v>44063</v>
      </c>
      <c r="C4096" s="4">
        <v>59</v>
      </c>
      <c r="D4096" s="29">
        <f t="shared" si="300"/>
        <v>2020</v>
      </c>
      <c r="E4096" s="4">
        <v>1</v>
      </c>
      <c r="F4096" s="79">
        <f t="shared" si="301"/>
        <v>9</v>
      </c>
    </row>
    <row r="4097" spans="1:6" x14ac:dyDescent="0.25">
      <c r="A4097" s="5" t="s">
        <v>25</v>
      </c>
      <c r="B4097" s="26">
        <v>44063</v>
      </c>
      <c r="C4097" s="4">
        <v>161</v>
      </c>
      <c r="D4097" s="29">
        <f t="shared" si="300"/>
        <v>4329</v>
      </c>
      <c r="E4097" s="4">
        <f>3+1+2</f>
        <v>6</v>
      </c>
      <c r="F4097" s="79">
        <f t="shared" si="301"/>
        <v>42</v>
      </c>
    </row>
    <row r="4098" spans="1:6" x14ac:dyDescent="0.25">
      <c r="A4098" s="5" t="s">
        <v>41</v>
      </c>
      <c r="B4098" s="26">
        <v>44063</v>
      </c>
      <c r="C4098" s="4">
        <v>99</v>
      </c>
      <c r="D4098" s="29">
        <f>C4098+D4074</f>
        <v>1500</v>
      </c>
      <c r="E4098" s="4">
        <v>2</v>
      </c>
      <c r="F4098" s="79">
        <f>E4098+F4074</f>
        <v>22</v>
      </c>
    </row>
    <row r="4099" spans="1:6" x14ac:dyDescent="0.25">
      <c r="A4099" s="5" t="s">
        <v>42</v>
      </c>
      <c r="B4099" s="26">
        <v>44063</v>
      </c>
      <c r="C4099" s="4">
        <v>13</v>
      </c>
      <c r="D4099" s="29">
        <f t="shared" ref="D4099:D4105" si="302">C4099+D4075</f>
        <v>35</v>
      </c>
      <c r="F4099" s="79">
        <f>E4099+F4075</f>
        <v>0</v>
      </c>
    </row>
    <row r="4100" spans="1:6" x14ac:dyDescent="0.25">
      <c r="A4100" s="5" t="s">
        <v>43</v>
      </c>
      <c r="B4100" s="26">
        <v>44063</v>
      </c>
      <c r="C4100" s="4">
        <v>3</v>
      </c>
      <c r="D4100" s="29">
        <f t="shared" si="302"/>
        <v>39</v>
      </c>
      <c r="F4100" s="79">
        <f t="shared" si="301"/>
        <v>0</v>
      </c>
    </row>
    <row r="4101" spans="1:6" x14ac:dyDescent="0.25">
      <c r="A4101" s="5" t="s">
        <v>44</v>
      </c>
      <c r="B4101" s="26">
        <v>44063</v>
      </c>
      <c r="C4101" s="4">
        <v>33</v>
      </c>
      <c r="D4101" s="29">
        <f t="shared" si="302"/>
        <v>1178</v>
      </c>
      <c r="E4101" s="4">
        <f>3+3</f>
        <v>6</v>
      </c>
      <c r="F4101" s="79">
        <f t="shared" ref="F4101:F4106" si="303">E4101+F4077</f>
        <v>9</v>
      </c>
    </row>
    <row r="4102" spans="1:6" x14ac:dyDescent="0.25">
      <c r="A4102" s="5" t="s">
        <v>29</v>
      </c>
      <c r="B4102" s="26">
        <v>44063</v>
      </c>
      <c r="C4102" s="4">
        <v>290</v>
      </c>
      <c r="D4102" s="29">
        <f t="shared" si="302"/>
        <v>4053</v>
      </c>
      <c r="E4102" s="4">
        <v>3</v>
      </c>
      <c r="F4102" s="79">
        <f t="shared" si="303"/>
        <v>39</v>
      </c>
    </row>
    <row r="4103" spans="1:6" x14ac:dyDescent="0.25">
      <c r="A4103" s="5" t="s">
        <v>45</v>
      </c>
      <c r="B4103" s="26">
        <v>44063</v>
      </c>
      <c r="C4103" s="4">
        <v>38</v>
      </c>
      <c r="D4103" s="29">
        <f t="shared" si="302"/>
        <v>417</v>
      </c>
      <c r="F4103" s="79">
        <f t="shared" si="303"/>
        <v>1</v>
      </c>
    </row>
    <row r="4104" spans="1:6" x14ac:dyDescent="0.25">
      <c r="A4104" s="5" t="s">
        <v>46</v>
      </c>
      <c r="B4104" s="26">
        <v>44063</v>
      </c>
      <c r="C4104" s="4">
        <v>47</v>
      </c>
      <c r="D4104" s="29">
        <f t="shared" si="302"/>
        <v>1600</v>
      </c>
      <c r="E4104" s="4">
        <v>1</v>
      </c>
      <c r="F4104" s="79">
        <f t="shared" si="303"/>
        <v>19</v>
      </c>
    </row>
    <row r="4105" spans="1:6" x14ac:dyDescent="0.25">
      <c r="A4105" s="5" t="s">
        <v>47</v>
      </c>
      <c r="B4105" s="26">
        <v>44063</v>
      </c>
      <c r="C4105" s="4">
        <v>55</v>
      </c>
      <c r="D4105" s="29">
        <f t="shared" si="302"/>
        <v>837</v>
      </c>
      <c r="E4105" s="4">
        <v>1</v>
      </c>
      <c r="F4105" s="79">
        <f t="shared" si="303"/>
        <v>6</v>
      </c>
    </row>
    <row r="4106" spans="1:6" x14ac:dyDescent="0.25">
      <c r="A4106" s="61" t="s">
        <v>22</v>
      </c>
      <c r="B4106" s="26">
        <v>44064</v>
      </c>
      <c r="C4106" s="4">
        <v>5322</v>
      </c>
      <c r="D4106" s="29">
        <f>C4106+D4082</f>
        <v>205069</v>
      </c>
      <c r="E4106" s="4">
        <v>132</v>
      </c>
      <c r="F4106" s="79">
        <f t="shared" si="303"/>
        <v>3971</v>
      </c>
    </row>
    <row r="4107" spans="1:6" x14ac:dyDescent="0.25">
      <c r="A4107" s="5" t="s">
        <v>20</v>
      </c>
      <c r="B4107" s="26">
        <v>44064</v>
      </c>
      <c r="C4107" s="4">
        <v>1179</v>
      </c>
      <c r="D4107" s="29">
        <f t="shared" ref="D4107:D4121" si="304">C4107+D4083</f>
        <v>82805</v>
      </c>
      <c r="E4107" s="4">
        <f>5+14+12</f>
        <v>31</v>
      </c>
      <c r="F4107" s="79">
        <f t="shared" si="301"/>
        <v>1876</v>
      </c>
    </row>
    <row r="4108" spans="1:6" x14ac:dyDescent="0.25">
      <c r="A4108" s="5" t="s">
        <v>35</v>
      </c>
      <c r="B4108" s="26">
        <v>44064</v>
      </c>
      <c r="C4108" s="4">
        <v>-1</v>
      </c>
      <c r="D4108" s="29">
        <f t="shared" si="304"/>
        <v>63</v>
      </c>
      <c r="F4108" s="79">
        <f t="shared" si="301"/>
        <v>0</v>
      </c>
    </row>
    <row r="4109" spans="1:6" x14ac:dyDescent="0.25">
      <c r="A4109" s="5" t="s">
        <v>21</v>
      </c>
      <c r="B4109" s="26">
        <v>44064</v>
      </c>
      <c r="C4109" s="4">
        <v>55</v>
      </c>
      <c r="D4109" s="29">
        <f t="shared" si="304"/>
        <v>4756</v>
      </c>
      <c r="E4109" s="4">
        <f>2</f>
        <v>2</v>
      </c>
      <c r="F4109" s="79">
        <f t="shared" si="301"/>
        <v>192</v>
      </c>
    </row>
    <row r="4110" spans="1:6" x14ac:dyDescent="0.25">
      <c r="A4110" s="5" t="s">
        <v>36</v>
      </c>
      <c r="B4110" s="26">
        <v>44064</v>
      </c>
      <c r="C4110" s="4">
        <v>19</v>
      </c>
      <c r="D4110" s="29">
        <f t="shared" si="304"/>
        <v>474</v>
      </c>
      <c r="E4110" s="4">
        <f>1</f>
        <v>1</v>
      </c>
      <c r="F4110" s="79">
        <f t="shared" si="301"/>
        <v>7</v>
      </c>
    </row>
    <row r="4111" spans="1:6" x14ac:dyDescent="0.25">
      <c r="A4111" s="5" t="s">
        <v>27</v>
      </c>
      <c r="B4111" s="26">
        <v>44064</v>
      </c>
      <c r="C4111" s="4">
        <v>182</v>
      </c>
      <c r="D4111" s="29">
        <f t="shared" si="304"/>
        <v>5454</v>
      </c>
      <c r="E4111" s="4">
        <v>2</v>
      </c>
      <c r="F4111" s="79">
        <f t="shared" si="301"/>
        <v>91</v>
      </c>
    </row>
    <row r="4112" spans="1:6" x14ac:dyDescent="0.25">
      <c r="A4112" s="5" t="s">
        <v>37</v>
      </c>
      <c r="B4112" s="26">
        <v>44064</v>
      </c>
      <c r="C4112" s="4">
        <v>4</v>
      </c>
      <c r="D4112" s="29">
        <f t="shared" si="304"/>
        <v>243</v>
      </c>
      <c r="E4112" s="4">
        <v>1</v>
      </c>
      <c r="F4112" s="79">
        <f t="shared" si="301"/>
        <v>3</v>
      </c>
    </row>
    <row r="4113" spans="1:6" x14ac:dyDescent="0.25">
      <c r="A4113" s="5" t="s">
        <v>38</v>
      </c>
      <c r="B4113" s="26">
        <v>44064</v>
      </c>
      <c r="C4113" s="4">
        <v>136</v>
      </c>
      <c r="D4113" s="29">
        <f t="shared" si="304"/>
        <v>1997</v>
      </c>
      <c r="E4113" s="4">
        <v>2</v>
      </c>
      <c r="F4113" s="79">
        <f t="shared" si="301"/>
        <v>29</v>
      </c>
    </row>
    <row r="4114" spans="1:6" x14ac:dyDescent="0.25">
      <c r="A4114" s="5" t="s">
        <v>48</v>
      </c>
      <c r="B4114" s="26">
        <v>44064</v>
      </c>
      <c r="C4114" s="4">
        <v>-1</v>
      </c>
      <c r="D4114" s="29">
        <f t="shared" si="304"/>
        <v>79</v>
      </c>
      <c r="F4114" s="79">
        <f>E4114+F4090</f>
        <v>1</v>
      </c>
    </row>
    <row r="4115" spans="1:6" x14ac:dyDescent="0.25">
      <c r="A4115" s="5" t="s">
        <v>39</v>
      </c>
      <c r="B4115" s="26">
        <v>44064</v>
      </c>
      <c r="C4115" s="4">
        <v>250</v>
      </c>
      <c r="D4115" s="29">
        <f t="shared" si="304"/>
        <v>5874</v>
      </c>
      <c r="E4115" s="4">
        <f>8+4+10+5</f>
        <v>27</v>
      </c>
      <c r="F4115" s="79">
        <f t="shared" si="301"/>
        <v>127</v>
      </c>
    </row>
    <row r="4116" spans="1:6" x14ac:dyDescent="0.25">
      <c r="A4116" s="5" t="s">
        <v>40</v>
      </c>
      <c r="B4116" s="26">
        <v>44064</v>
      </c>
      <c r="C4116" s="4">
        <v>0</v>
      </c>
      <c r="D4116" s="29">
        <f t="shared" si="304"/>
        <v>187</v>
      </c>
      <c r="F4116" s="79">
        <f t="shared" si="301"/>
        <v>1</v>
      </c>
    </row>
    <row r="4117" spans="1:6" x14ac:dyDescent="0.25">
      <c r="A4117" s="5" t="s">
        <v>28</v>
      </c>
      <c r="B4117" s="26">
        <v>44064</v>
      </c>
      <c r="C4117" s="4">
        <v>51</v>
      </c>
      <c r="D4117" s="29">
        <f t="shared" si="304"/>
        <v>978</v>
      </c>
      <c r="F4117" s="79">
        <f t="shared" si="301"/>
        <v>1</v>
      </c>
    </row>
    <row r="4118" spans="1:6" x14ac:dyDescent="0.25">
      <c r="A4118" s="5" t="s">
        <v>24</v>
      </c>
      <c r="B4118" s="26">
        <v>44064</v>
      </c>
      <c r="C4118" s="4">
        <v>212</v>
      </c>
      <c r="D4118" s="29">
        <f t="shared" si="304"/>
        <v>4252</v>
      </c>
      <c r="E4118" s="4">
        <f>1+2+1+1</f>
        <v>5</v>
      </c>
      <c r="F4118" s="79">
        <f t="shared" si="301"/>
        <v>49</v>
      </c>
    </row>
    <row r="4119" spans="1:6" x14ac:dyDescent="0.25">
      <c r="A4119" s="5" t="s">
        <v>30</v>
      </c>
      <c r="B4119" s="26">
        <v>44064</v>
      </c>
      <c r="C4119" s="4">
        <v>5</v>
      </c>
      <c r="D4119" s="29">
        <f t="shared" si="304"/>
        <v>58</v>
      </c>
      <c r="F4119" s="79">
        <f t="shared" si="301"/>
        <v>2</v>
      </c>
    </row>
    <row r="4120" spans="1:6" x14ac:dyDescent="0.25">
      <c r="A4120" s="5" t="s">
        <v>26</v>
      </c>
      <c r="B4120" s="26">
        <v>44064</v>
      </c>
      <c r="C4120" s="4">
        <v>47</v>
      </c>
      <c r="D4120" s="29">
        <f t="shared" si="304"/>
        <v>2067</v>
      </c>
      <c r="E4120" s="4">
        <f>2</f>
        <v>2</v>
      </c>
      <c r="F4120" s="79">
        <f t="shared" si="301"/>
        <v>11</v>
      </c>
    </row>
    <row r="4121" spans="1:6" x14ac:dyDescent="0.25">
      <c r="A4121" s="5" t="s">
        <v>25</v>
      </c>
      <c r="B4121" s="26">
        <v>44064</v>
      </c>
      <c r="C4121" s="4">
        <v>137</v>
      </c>
      <c r="D4121" s="29">
        <f t="shared" si="304"/>
        <v>4466</v>
      </c>
      <c r="F4121" s="79">
        <f t="shared" si="301"/>
        <v>42</v>
      </c>
    </row>
    <row r="4122" spans="1:6" x14ac:dyDescent="0.25">
      <c r="A4122" s="5" t="s">
        <v>41</v>
      </c>
      <c r="B4122" s="26">
        <v>44064</v>
      </c>
      <c r="C4122" s="4">
        <v>90</v>
      </c>
      <c r="D4122" s="29">
        <f>C4122+D4098</f>
        <v>1590</v>
      </c>
      <c r="E4122" s="4">
        <f>1+1+1</f>
        <v>3</v>
      </c>
      <c r="F4122" s="79">
        <f>E4122+F4098</f>
        <v>25</v>
      </c>
    </row>
    <row r="4123" spans="1:6" x14ac:dyDescent="0.25">
      <c r="A4123" s="5" t="s">
        <v>42</v>
      </c>
      <c r="B4123" s="26">
        <v>44064</v>
      </c>
      <c r="C4123" s="4">
        <v>1</v>
      </c>
      <c r="D4123" s="29">
        <f t="shared" ref="D4123:D4129" si="305">C4123+D4099</f>
        <v>36</v>
      </c>
      <c r="F4123" s="79">
        <f>E4123+F4099</f>
        <v>0</v>
      </c>
    </row>
    <row r="4124" spans="1:6" x14ac:dyDescent="0.25">
      <c r="A4124" s="5" t="s">
        <v>43</v>
      </c>
      <c r="B4124" s="26">
        <v>44064</v>
      </c>
      <c r="C4124" s="4">
        <v>0</v>
      </c>
      <c r="D4124" s="29">
        <f t="shared" si="305"/>
        <v>39</v>
      </c>
      <c r="F4124" s="79">
        <f>E4124+F4100</f>
        <v>0</v>
      </c>
    </row>
    <row r="4125" spans="1:6" x14ac:dyDescent="0.25">
      <c r="A4125" s="5" t="s">
        <v>44</v>
      </c>
      <c r="B4125" s="26">
        <v>44064</v>
      </c>
      <c r="C4125" s="4">
        <v>68</v>
      </c>
      <c r="D4125" s="29">
        <f t="shared" si="305"/>
        <v>1246</v>
      </c>
      <c r="F4125" s="79">
        <f t="shared" ref="F4125:F4130" si="306">E4125+F4101</f>
        <v>9</v>
      </c>
    </row>
    <row r="4126" spans="1:6" x14ac:dyDescent="0.25">
      <c r="A4126" s="5" t="s">
        <v>29</v>
      </c>
      <c r="B4126" s="26">
        <v>44064</v>
      </c>
      <c r="C4126" s="4">
        <v>262</v>
      </c>
      <c r="D4126" s="29">
        <f t="shared" si="305"/>
        <v>4315</v>
      </c>
      <c r="E4126" s="4">
        <v>6</v>
      </c>
      <c r="F4126" s="79">
        <f t="shared" si="306"/>
        <v>45</v>
      </c>
    </row>
    <row r="4127" spans="1:6" x14ac:dyDescent="0.25">
      <c r="A4127" s="5" t="s">
        <v>45</v>
      </c>
      <c r="B4127" s="26">
        <v>44064</v>
      </c>
      <c r="C4127" s="4">
        <v>38</v>
      </c>
      <c r="D4127" s="29">
        <f t="shared" si="305"/>
        <v>455</v>
      </c>
      <c r="E4127" s="4">
        <v>1</v>
      </c>
      <c r="F4127" s="79">
        <f t="shared" si="306"/>
        <v>2</v>
      </c>
    </row>
    <row r="4128" spans="1:6" x14ac:dyDescent="0.25">
      <c r="A4128" s="5" t="s">
        <v>46</v>
      </c>
      <c r="B4128" s="26">
        <v>44064</v>
      </c>
      <c r="C4128" s="4">
        <v>36</v>
      </c>
      <c r="D4128" s="29">
        <f t="shared" si="305"/>
        <v>1636</v>
      </c>
      <c r="F4128" s="79">
        <f t="shared" si="306"/>
        <v>19</v>
      </c>
    </row>
    <row r="4129" spans="1:6" x14ac:dyDescent="0.25">
      <c r="A4129" s="5" t="s">
        <v>47</v>
      </c>
      <c r="B4129" s="26">
        <v>44064</v>
      </c>
      <c r="C4129" s="4">
        <v>67</v>
      </c>
      <c r="D4129" s="29">
        <f t="shared" si="305"/>
        <v>904</v>
      </c>
      <c r="F4129" s="79">
        <f t="shared" si="306"/>
        <v>6</v>
      </c>
    </row>
    <row r="4130" spans="1:6" x14ac:dyDescent="0.25">
      <c r="A4130" s="61" t="s">
        <v>22</v>
      </c>
      <c r="B4130" s="26">
        <v>44065</v>
      </c>
      <c r="C4130" s="4">
        <v>4838</v>
      </c>
      <c r="D4130" s="29">
        <f>C4130+D4106</f>
        <v>209907</v>
      </c>
      <c r="E4130" s="4">
        <f>28+13+25+11</f>
        <v>77</v>
      </c>
      <c r="F4130" s="79">
        <f t="shared" si="306"/>
        <v>4048</v>
      </c>
    </row>
    <row r="4131" spans="1:6" x14ac:dyDescent="0.25">
      <c r="A4131" s="5" t="s">
        <v>20</v>
      </c>
      <c r="B4131" s="26">
        <v>44065</v>
      </c>
      <c r="C4131" s="4">
        <v>1100</v>
      </c>
      <c r="D4131" s="29">
        <f t="shared" ref="D4131:D4145" si="307">C4131+D4107</f>
        <v>83905</v>
      </c>
      <c r="E4131" s="4">
        <f>1+1+3+5</f>
        <v>10</v>
      </c>
      <c r="F4131" s="79">
        <f t="shared" ref="F4131:F4169" si="308">E4131+F4107</f>
        <v>1886</v>
      </c>
    </row>
    <row r="4132" spans="1:6" x14ac:dyDescent="0.25">
      <c r="A4132" s="5" t="s">
        <v>35</v>
      </c>
      <c r="B4132" s="26">
        <v>44065</v>
      </c>
      <c r="C4132" s="4">
        <v>1</v>
      </c>
      <c r="D4132" s="29">
        <f t="shared" si="307"/>
        <v>64</v>
      </c>
      <c r="F4132" s="79">
        <f t="shared" si="308"/>
        <v>0</v>
      </c>
    </row>
    <row r="4133" spans="1:6" x14ac:dyDescent="0.25">
      <c r="A4133" s="5" t="s">
        <v>21</v>
      </c>
      <c r="B4133" s="26">
        <v>44065</v>
      </c>
      <c r="C4133" s="4">
        <v>78</v>
      </c>
      <c r="D4133" s="29">
        <f t="shared" si="307"/>
        <v>4834</v>
      </c>
      <c r="F4133" s="79">
        <f t="shared" si="308"/>
        <v>192</v>
      </c>
    </row>
    <row r="4134" spans="1:6" x14ac:dyDescent="0.25">
      <c r="A4134" s="5" t="s">
        <v>36</v>
      </c>
      <c r="B4134" s="26">
        <v>44065</v>
      </c>
      <c r="C4134" s="4">
        <v>36</v>
      </c>
      <c r="D4134" s="29">
        <f t="shared" si="307"/>
        <v>510</v>
      </c>
      <c r="F4134" s="79">
        <f t="shared" si="308"/>
        <v>7</v>
      </c>
    </row>
    <row r="4135" spans="1:6" x14ac:dyDescent="0.25">
      <c r="A4135" s="5" t="s">
        <v>27</v>
      </c>
      <c r="B4135" s="26">
        <v>44065</v>
      </c>
      <c r="C4135" s="4">
        <v>219</v>
      </c>
      <c r="D4135" s="29">
        <f t="shared" si="307"/>
        <v>5673</v>
      </c>
      <c r="E4135" s="4">
        <v>4</v>
      </c>
      <c r="F4135" s="79">
        <f t="shared" si="308"/>
        <v>95</v>
      </c>
    </row>
    <row r="4136" spans="1:6" x14ac:dyDescent="0.25">
      <c r="A4136" s="5" t="s">
        <v>37</v>
      </c>
      <c r="B4136" s="26">
        <v>44065</v>
      </c>
      <c r="C4136" s="4">
        <v>4</v>
      </c>
      <c r="D4136" s="29">
        <f t="shared" si="307"/>
        <v>247</v>
      </c>
      <c r="F4136" s="79">
        <f t="shared" si="308"/>
        <v>3</v>
      </c>
    </row>
    <row r="4137" spans="1:6" x14ac:dyDescent="0.25">
      <c r="A4137" s="5" t="s">
        <v>38</v>
      </c>
      <c r="B4137" s="26">
        <v>44065</v>
      </c>
      <c r="C4137" s="4">
        <v>135</v>
      </c>
      <c r="D4137" s="29">
        <f t="shared" si="307"/>
        <v>2132</v>
      </c>
      <c r="F4137" s="79">
        <f t="shared" si="308"/>
        <v>29</v>
      </c>
    </row>
    <row r="4138" spans="1:6" x14ac:dyDescent="0.25">
      <c r="A4138" s="5" t="s">
        <v>48</v>
      </c>
      <c r="B4138" s="26">
        <v>44065</v>
      </c>
      <c r="C4138" s="4">
        <v>1</v>
      </c>
      <c r="D4138" s="29">
        <f t="shared" si="307"/>
        <v>80</v>
      </c>
      <c r="F4138" s="79">
        <f>E4138+F4114</f>
        <v>1</v>
      </c>
    </row>
    <row r="4139" spans="1:6" x14ac:dyDescent="0.25">
      <c r="A4139" s="5" t="s">
        <v>39</v>
      </c>
      <c r="B4139" s="26">
        <v>44065</v>
      </c>
      <c r="C4139" s="4">
        <v>212</v>
      </c>
      <c r="D4139" s="29">
        <f t="shared" si="307"/>
        <v>6086</v>
      </c>
      <c r="E4139" s="4">
        <f>10+4</f>
        <v>14</v>
      </c>
      <c r="F4139" s="79">
        <f t="shared" si="308"/>
        <v>141</v>
      </c>
    </row>
    <row r="4140" spans="1:6" x14ac:dyDescent="0.25">
      <c r="A4140" s="5" t="s">
        <v>40</v>
      </c>
      <c r="B4140" s="26">
        <v>44065</v>
      </c>
      <c r="C4140" s="4">
        <v>4</v>
      </c>
      <c r="D4140" s="29">
        <f t="shared" si="307"/>
        <v>191</v>
      </c>
      <c r="F4140" s="79">
        <f t="shared" si="308"/>
        <v>1</v>
      </c>
    </row>
    <row r="4141" spans="1:6" x14ac:dyDescent="0.25">
      <c r="A4141" s="5" t="s">
        <v>28</v>
      </c>
      <c r="B4141" s="26">
        <v>44065</v>
      </c>
      <c r="C4141" s="4">
        <v>28</v>
      </c>
      <c r="D4141" s="29">
        <f t="shared" si="307"/>
        <v>1006</v>
      </c>
      <c r="F4141" s="79">
        <f t="shared" si="308"/>
        <v>1</v>
      </c>
    </row>
    <row r="4142" spans="1:6" x14ac:dyDescent="0.25">
      <c r="A4142" s="5" t="s">
        <v>24</v>
      </c>
      <c r="B4142" s="26">
        <v>44065</v>
      </c>
      <c r="C4142" s="4">
        <v>245</v>
      </c>
      <c r="D4142" s="29">
        <f t="shared" si="307"/>
        <v>4497</v>
      </c>
      <c r="E4142" s="4">
        <f>1+2</f>
        <v>3</v>
      </c>
      <c r="F4142" s="79">
        <f t="shared" si="308"/>
        <v>52</v>
      </c>
    </row>
    <row r="4143" spans="1:6" x14ac:dyDescent="0.25">
      <c r="A4143" s="5" t="s">
        <v>30</v>
      </c>
      <c r="B4143" s="26">
        <v>44065</v>
      </c>
      <c r="C4143" s="4">
        <v>1</v>
      </c>
      <c r="D4143" s="29">
        <f t="shared" si="307"/>
        <v>59</v>
      </c>
      <c r="F4143" s="79">
        <f t="shared" si="308"/>
        <v>2</v>
      </c>
    </row>
    <row r="4144" spans="1:6" x14ac:dyDescent="0.25">
      <c r="A4144" s="5" t="s">
        <v>26</v>
      </c>
      <c r="B4144" s="26">
        <v>44065</v>
      </c>
      <c r="C4144" s="4">
        <v>103</v>
      </c>
      <c r="D4144" s="29">
        <f t="shared" si="307"/>
        <v>2170</v>
      </c>
      <c r="F4144" s="79">
        <f t="shared" si="308"/>
        <v>11</v>
      </c>
    </row>
    <row r="4145" spans="1:6" x14ac:dyDescent="0.25">
      <c r="A4145" s="5" t="s">
        <v>25</v>
      </c>
      <c r="B4145" s="26">
        <v>44065</v>
      </c>
      <c r="C4145" s="4">
        <v>118</v>
      </c>
      <c r="D4145" s="29">
        <f t="shared" si="307"/>
        <v>4584</v>
      </c>
      <c r="E4145" s="4">
        <f>1+1</f>
        <v>2</v>
      </c>
      <c r="F4145" s="79">
        <f t="shared" si="308"/>
        <v>44</v>
      </c>
    </row>
    <row r="4146" spans="1:6" x14ac:dyDescent="0.25">
      <c r="A4146" s="5" t="s">
        <v>41</v>
      </c>
      <c r="B4146" s="26">
        <v>44065</v>
      </c>
      <c r="C4146" s="4">
        <v>150</v>
      </c>
      <c r="D4146" s="29">
        <f>C4146+D4122</f>
        <v>1740</v>
      </c>
      <c r="E4146" s="4">
        <f>2+1</f>
        <v>3</v>
      </c>
      <c r="F4146" s="79">
        <f>E4146+F4122</f>
        <v>28</v>
      </c>
    </row>
    <row r="4147" spans="1:6" x14ac:dyDescent="0.25">
      <c r="A4147" s="5" t="s">
        <v>42</v>
      </c>
      <c r="B4147" s="26">
        <v>44065</v>
      </c>
      <c r="C4147" s="4">
        <v>3</v>
      </c>
      <c r="D4147" s="29">
        <f t="shared" ref="D4147:D4153" si="309">C4147+D4123</f>
        <v>39</v>
      </c>
      <c r="F4147" s="79">
        <f>E4147+F4123</f>
        <v>0</v>
      </c>
    </row>
    <row r="4148" spans="1:6" x14ac:dyDescent="0.25">
      <c r="A4148" s="5" t="s">
        <v>43</v>
      </c>
      <c r="B4148" s="26">
        <v>44065</v>
      </c>
      <c r="C4148" s="4">
        <v>2</v>
      </c>
      <c r="D4148" s="29">
        <f t="shared" si="309"/>
        <v>41</v>
      </c>
      <c r="F4148" s="79">
        <f t="shared" si="308"/>
        <v>0</v>
      </c>
    </row>
    <row r="4149" spans="1:6" x14ac:dyDescent="0.25">
      <c r="A4149" s="5" t="s">
        <v>44</v>
      </c>
      <c r="B4149" s="26">
        <v>44065</v>
      </c>
      <c r="C4149" s="4">
        <v>47</v>
      </c>
      <c r="D4149" s="29">
        <f t="shared" si="309"/>
        <v>1293</v>
      </c>
      <c r="F4149" s="79">
        <f t="shared" ref="F4149:F4154" si="310">E4149+F4125</f>
        <v>9</v>
      </c>
    </row>
    <row r="4150" spans="1:6" x14ac:dyDescent="0.25">
      <c r="A4150" s="5" t="s">
        <v>29</v>
      </c>
      <c r="B4150" s="26">
        <v>44065</v>
      </c>
      <c r="C4150" s="4">
        <v>294</v>
      </c>
      <c r="D4150" s="29">
        <f t="shared" si="309"/>
        <v>4609</v>
      </c>
      <c r="E4150" s="4">
        <f>2+2</f>
        <v>4</v>
      </c>
      <c r="F4150" s="79">
        <f t="shared" si="310"/>
        <v>49</v>
      </c>
    </row>
    <row r="4151" spans="1:6" x14ac:dyDescent="0.25">
      <c r="A4151" s="5" t="s">
        <v>45</v>
      </c>
      <c r="B4151" s="26">
        <v>44065</v>
      </c>
      <c r="C4151" s="4">
        <v>34</v>
      </c>
      <c r="D4151" s="29">
        <f t="shared" si="309"/>
        <v>489</v>
      </c>
      <c r="F4151" s="79">
        <f t="shared" si="310"/>
        <v>2</v>
      </c>
    </row>
    <row r="4152" spans="1:6" x14ac:dyDescent="0.25">
      <c r="A4152" s="5" t="s">
        <v>46</v>
      </c>
      <c r="B4152" s="26">
        <v>44065</v>
      </c>
      <c r="C4152" s="4">
        <v>34</v>
      </c>
      <c r="D4152" s="29">
        <f t="shared" si="309"/>
        <v>1670</v>
      </c>
      <c r="F4152" s="79">
        <f t="shared" si="310"/>
        <v>19</v>
      </c>
    </row>
    <row r="4153" spans="1:6" x14ac:dyDescent="0.25">
      <c r="A4153" s="5" t="s">
        <v>47</v>
      </c>
      <c r="B4153" s="26">
        <v>44065</v>
      </c>
      <c r="C4153" s="4">
        <v>72</v>
      </c>
      <c r="D4153" s="29">
        <f t="shared" si="309"/>
        <v>976</v>
      </c>
      <c r="F4153" s="79">
        <f t="shared" si="310"/>
        <v>6</v>
      </c>
    </row>
    <row r="4154" spans="1:6" x14ac:dyDescent="0.25">
      <c r="A4154" s="61" t="s">
        <v>22</v>
      </c>
      <c r="B4154" s="26">
        <v>44066</v>
      </c>
      <c r="C4154" s="4">
        <v>2829</v>
      </c>
      <c r="D4154" s="29">
        <f>C4154+D4130</f>
        <v>212736</v>
      </c>
      <c r="E4154" s="4">
        <v>105</v>
      </c>
      <c r="F4154" s="79">
        <f t="shared" si="310"/>
        <v>4153</v>
      </c>
    </row>
    <row r="4155" spans="1:6" x14ac:dyDescent="0.25">
      <c r="A4155" s="5" t="s">
        <v>20</v>
      </c>
      <c r="B4155" s="26">
        <v>44066</v>
      </c>
      <c r="C4155" s="4">
        <v>1020</v>
      </c>
      <c r="D4155" s="29">
        <f t="shared" ref="D4155:D4167" si="311">C4155+D4131</f>
        <v>84925</v>
      </c>
      <c r="E4155" s="4">
        <f>5+3</f>
        <v>8</v>
      </c>
      <c r="F4155" s="79">
        <f t="shared" si="308"/>
        <v>1894</v>
      </c>
    </row>
    <row r="4156" spans="1:6" x14ac:dyDescent="0.25">
      <c r="A4156" s="5" t="s">
        <v>35</v>
      </c>
      <c r="B4156" s="26">
        <v>44066</v>
      </c>
      <c r="C4156" s="4">
        <v>-1</v>
      </c>
      <c r="D4156" s="29">
        <f t="shared" si="311"/>
        <v>63</v>
      </c>
      <c r="F4156" s="79">
        <f t="shared" si="308"/>
        <v>0</v>
      </c>
    </row>
    <row r="4157" spans="1:6" x14ac:dyDescent="0.25">
      <c r="A4157" s="5" t="s">
        <v>21</v>
      </c>
      <c r="B4157" s="26">
        <v>44066</v>
      </c>
      <c r="C4157" s="4">
        <v>27</v>
      </c>
      <c r="D4157" s="29">
        <f t="shared" si="311"/>
        <v>4861</v>
      </c>
      <c r="F4157" s="79">
        <f t="shared" si="308"/>
        <v>192</v>
      </c>
    </row>
    <row r="4158" spans="1:6" x14ac:dyDescent="0.25">
      <c r="A4158" s="5" t="s">
        <v>36</v>
      </c>
      <c r="B4158" s="26">
        <v>44066</v>
      </c>
      <c r="C4158" s="4">
        <v>24</v>
      </c>
      <c r="D4158" s="29">
        <f t="shared" si="311"/>
        <v>534</v>
      </c>
      <c r="F4158" s="79">
        <f t="shared" si="308"/>
        <v>7</v>
      </c>
    </row>
    <row r="4159" spans="1:6" x14ac:dyDescent="0.25">
      <c r="A4159" s="5" t="s">
        <v>27</v>
      </c>
      <c r="B4159" s="26">
        <v>44066</v>
      </c>
      <c r="C4159" s="4">
        <v>233</v>
      </c>
      <c r="D4159" s="29">
        <f t="shared" si="311"/>
        <v>5906</v>
      </c>
      <c r="E4159" s="4">
        <f>2</f>
        <v>2</v>
      </c>
      <c r="F4159" s="79">
        <f t="shared" si="308"/>
        <v>97</v>
      </c>
    </row>
    <row r="4160" spans="1:6" x14ac:dyDescent="0.25">
      <c r="A4160" s="5" t="s">
        <v>37</v>
      </c>
      <c r="B4160" s="26">
        <v>44066</v>
      </c>
      <c r="C4160" s="4">
        <v>5</v>
      </c>
      <c r="D4160" s="29">
        <f t="shared" si="311"/>
        <v>252</v>
      </c>
      <c r="E4160" s="4">
        <f>1</f>
        <v>1</v>
      </c>
      <c r="F4160" s="79">
        <f>E4160+F4136</f>
        <v>4</v>
      </c>
    </row>
    <row r="4161" spans="1:6" x14ac:dyDescent="0.25">
      <c r="A4161" s="5" t="s">
        <v>38</v>
      </c>
      <c r="B4161" s="26">
        <v>44066</v>
      </c>
      <c r="C4161" s="4">
        <v>126</v>
      </c>
      <c r="D4161" s="29">
        <f t="shared" si="311"/>
        <v>2258</v>
      </c>
      <c r="F4161" s="79">
        <f t="shared" si="308"/>
        <v>29</v>
      </c>
    </row>
    <row r="4162" spans="1:6" x14ac:dyDescent="0.25">
      <c r="A4162" s="5" t="s">
        <v>48</v>
      </c>
      <c r="B4162" s="26">
        <v>44066</v>
      </c>
      <c r="C4162" s="4">
        <v>2</v>
      </c>
      <c r="D4162" s="29">
        <f t="shared" si="311"/>
        <v>82</v>
      </c>
      <c r="F4162" s="79">
        <f>E4162+F4138</f>
        <v>1</v>
      </c>
    </row>
    <row r="4163" spans="1:6" x14ac:dyDescent="0.25">
      <c r="A4163" s="5" t="s">
        <v>39</v>
      </c>
      <c r="B4163" s="26">
        <v>44066</v>
      </c>
      <c r="C4163" s="4">
        <v>185</v>
      </c>
      <c r="D4163" s="29">
        <f t="shared" si="311"/>
        <v>6271</v>
      </c>
      <c r="F4163" s="79">
        <f t="shared" si="308"/>
        <v>141</v>
      </c>
    </row>
    <row r="4164" spans="1:6" x14ac:dyDescent="0.25">
      <c r="A4164" s="5" t="s">
        <v>40</v>
      </c>
      <c r="B4164" s="26">
        <v>44066</v>
      </c>
      <c r="C4164" s="4">
        <v>4</v>
      </c>
      <c r="D4164" s="29">
        <f t="shared" si="311"/>
        <v>195</v>
      </c>
      <c r="F4164" s="79">
        <f t="shared" si="308"/>
        <v>1</v>
      </c>
    </row>
    <row r="4165" spans="1:6" x14ac:dyDescent="0.25">
      <c r="A4165" s="5" t="s">
        <v>28</v>
      </c>
      <c r="B4165" s="26">
        <v>44066</v>
      </c>
      <c r="C4165" s="4">
        <v>34</v>
      </c>
      <c r="D4165" s="29">
        <f t="shared" si="311"/>
        <v>1040</v>
      </c>
      <c r="E4165" s="4">
        <f>9+1</f>
        <v>10</v>
      </c>
      <c r="F4165" s="79">
        <f t="shared" si="308"/>
        <v>11</v>
      </c>
    </row>
    <row r="4166" spans="1:6" x14ac:dyDescent="0.25">
      <c r="A4166" s="5" t="s">
        <v>24</v>
      </c>
      <c r="B4166" s="26">
        <v>44066</v>
      </c>
      <c r="C4166" s="4">
        <v>140</v>
      </c>
      <c r="D4166" s="29">
        <f t="shared" si="311"/>
        <v>4637</v>
      </c>
      <c r="E4166" s="4">
        <f>1+2</f>
        <v>3</v>
      </c>
      <c r="F4166" s="79">
        <f t="shared" si="308"/>
        <v>55</v>
      </c>
    </row>
    <row r="4167" spans="1:6" x14ac:dyDescent="0.25">
      <c r="A4167" s="5" t="s">
        <v>30</v>
      </c>
      <c r="B4167" s="26">
        <v>44066</v>
      </c>
      <c r="C4167" s="4">
        <v>-3</v>
      </c>
      <c r="D4167" s="29">
        <f t="shared" si="311"/>
        <v>56</v>
      </c>
      <c r="F4167" s="79">
        <f t="shared" si="308"/>
        <v>2</v>
      </c>
    </row>
    <row r="4168" spans="1:6" x14ac:dyDescent="0.25">
      <c r="A4168" s="5" t="s">
        <v>26</v>
      </c>
      <c r="B4168" s="26">
        <v>44066</v>
      </c>
      <c r="C4168" s="12">
        <v>108</v>
      </c>
      <c r="D4168" s="29">
        <f>C4168+D4144</f>
        <v>2278</v>
      </c>
      <c r="F4168" s="79">
        <f t="shared" si="308"/>
        <v>11</v>
      </c>
    </row>
    <row r="4169" spans="1:6" x14ac:dyDescent="0.25">
      <c r="A4169" s="5" t="s">
        <v>25</v>
      </c>
      <c r="B4169" s="26">
        <v>44066</v>
      </c>
      <c r="C4169" s="4">
        <v>119</v>
      </c>
      <c r="D4169" s="29">
        <f>C4169+D4145</f>
        <v>4703</v>
      </c>
      <c r="E4169" s="4">
        <f>4</f>
        <v>4</v>
      </c>
      <c r="F4169" s="79">
        <f t="shared" si="308"/>
        <v>48</v>
      </c>
    </row>
    <row r="4170" spans="1:6" x14ac:dyDescent="0.25">
      <c r="A4170" s="5" t="s">
        <v>41</v>
      </c>
      <c r="B4170" s="26">
        <v>44066</v>
      </c>
      <c r="C4170" s="4">
        <v>97</v>
      </c>
      <c r="D4170" s="29">
        <f>C4170+D4146</f>
        <v>1837</v>
      </c>
      <c r="E4170" s="4">
        <f>1</f>
        <v>1</v>
      </c>
      <c r="F4170" s="79">
        <f>E4170+F4146</f>
        <v>29</v>
      </c>
    </row>
    <row r="4171" spans="1:6" x14ac:dyDescent="0.25">
      <c r="A4171" s="5" t="s">
        <v>42</v>
      </c>
      <c r="B4171" s="26">
        <v>44066</v>
      </c>
      <c r="C4171" s="4">
        <v>19</v>
      </c>
      <c r="D4171" s="29">
        <f t="shared" ref="D4171:D4177" si="312">C4171+D4147</f>
        <v>58</v>
      </c>
      <c r="F4171" s="79">
        <f>E4171+F4147</f>
        <v>0</v>
      </c>
    </row>
    <row r="4172" spans="1:6" x14ac:dyDescent="0.25">
      <c r="A4172" s="5" t="s">
        <v>43</v>
      </c>
      <c r="B4172" s="26">
        <v>44066</v>
      </c>
      <c r="C4172" s="4">
        <v>2</v>
      </c>
      <c r="D4172" s="29">
        <f t="shared" si="312"/>
        <v>43</v>
      </c>
      <c r="F4172" s="79">
        <f>E4172+F4148</f>
        <v>0</v>
      </c>
    </row>
    <row r="4173" spans="1:6" x14ac:dyDescent="0.25">
      <c r="A4173" s="5" t="s">
        <v>44</v>
      </c>
      <c r="B4173" s="26">
        <v>44066</v>
      </c>
      <c r="C4173" s="4">
        <v>41</v>
      </c>
      <c r="D4173" s="29">
        <f t="shared" si="312"/>
        <v>1334</v>
      </c>
      <c r="F4173" s="79">
        <f t="shared" ref="F4173:F4178" si="313">E4173+F4149</f>
        <v>9</v>
      </c>
    </row>
    <row r="4174" spans="1:6" x14ac:dyDescent="0.25">
      <c r="A4174" s="5" t="s">
        <v>29</v>
      </c>
      <c r="B4174" s="26">
        <v>44066</v>
      </c>
      <c r="C4174" s="4">
        <v>208</v>
      </c>
      <c r="D4174" s="29">
        <f t="shared" si="312"/>
        <v>4817</v>
      </c>
      <c r="E4174" s="4">
        <f>2+1</f>
        <v>3</v>
      </c>
      <c r="F4174" s="79">
        <f t="shared" si="313"/>
        <v>52</v>
      </c>
    </row>
    <row r="4175" spans="1:6" x14ac:dyDescent="0.25">
      <c r="A4175" s="5" t="s">
        <v>45</v>
      </c>
      <c r="B4175" s="26">
        <v>44066</v>
      </c>
      <c r="C4175" s="4">
        <v>28</v>
      </c>
      <c r="D4175" s="29">
        <f t="shared" si="312"/>
        <v>517</v>
      </c>
      <c r="F4175" s="79">
        <f t="shared" si="313"/>
        <v>2</v>
      </c>
    </row>
    <row r="4176" spans="1:6" x14ac:dyDescent="0.25">
      <c r="A4176" s="5" t="s">
        <v>46</v>
      </c>
      <c r="B4176" s="26">
        <v>44066</v>
      </c>
      <c r="C4176" s="4">
        <v>28</v>
      </c>
      <c r="D4176" s="29">
        <f t="shared" si="312"/>
        <v>1698</v>
      </c>
      <c r="E4176" s="4">
        <f>1</f>
        <v>1</v>
      </c>
      <c r="F4176" s="79">
        <f t="shared" si="313"/>
        <v>20</v>
      </c>
    </row>
    <row r="4177" spans="1:6" x14ac:dyDescent="0.25">
      <c r="A4177" s="5" t="s">
        <v>47</v>
      </c>
      <c r="B4177" s="26">
        <v>44066</v>
      </c>
      <c r="C4177" s="4">
        <v>77</v>
      </c>
      <c r="D4177" s="29">
        <f t="shared" si="312"/>
        <v>1053</v>
      </c>
      <c r="F4177" s="79">
        <f t="shared" si="313"/>
        <v>6</v>
      </c>
    </row>
    <row r="4178" spans="1:6" x14ac:dyDescent="0.25">
      <c r="A4178" s="61" t="s">
        <v>22</v>
      </c>
      <c r="B4178" s="26">
        <v>44067</v>
      </c>
      <c r="C4178" s="4">
        <v>5656</v>
      </c>
      <c r="D4178" s="29">
        <f>C4178+D4154</f>
        <v>218392</v>
      </c>
      <c r="E4178" s="4">
        <f>37+26+2+126+85</f>
        <v>276</v>
      </c>
      <c r="F4178" s="79">
        <f t="shared" si="313"/>
        <v>4429</v>
      </c>
    </row>
    <row r="4179" spans="1:6" x14ac:dyDescent="0.25">
      <c r="A4179" s="5" t="s">
        <v>20</v>
      </c>
      <c r="B4179" s="26">
        <v>44067</v>
      </c>
      <c r="C4179" s="4">
        <v>1333</v>
      </c>
      <c r="D4179" s="29">
        <f t="shared" ref="D4179:D4191" si="314">C4179+D4155</f>
        <v>86258</v>
      </c>
      <c r="E4179" s="4">
        <f>3+5+22+22</f>
        <v>52</v>
      </c>
      <c r="F4179" s="79">
        <f t="shared" ref="F4179:F4217" si="315">E4179+F4155</f>
        <v>1946</v>
      </c>
    </row>
    <row r="4180" spans="1:6" x14ac:dyDescent="0.25">
      <c r="A4180" s="5" t="s">
        <v>35</v>
      </c>
      <c r="B4180" s="26">
        <v>44067</v>
      </c>
      <c r="C4180" s="4">
        <v>1</v>
      </c>
      <c r="D4180" s="29">
        <f t="shared" si="314"/>
        <v>64</v>
      </c>
      <c r="F4180" s="79">
        <f t="shared" si="315"/>
        <v>0</v>
      </c>
    </row>
    <row r="4181" spans="1:6" x14ac:dyDescent="0.25">
      <c r="A4181" s="5" t="s">
        <v>21</v>
      </c>
      <c r="B4181" s="26">
        <v>44067</v>
      </c>
      <c r="C4181" s="4">
        <v>53</v>
      </c>
      <c r="D4181" s="29">
        <f t="shared" si="314"/>
        <v>4914</v>
      </c>
      <c r="E4181" s="4">
        <f>1+2+1</f>
        <v>4</v>
      </c>
      <c r="F4181" s="79">
        <f t="shared" si="315"/>
        <v>196</v>
      </c>
    </row>
    <row r="4182" spans="1:6" x14ac:dyDescent="0.25">
      <c r="A4182" s="5" t="s">
        <v>36</v>
      </c>
      <c r="B4182" s="26">
        <v>44067</v>
      </c>
      <c r="C4182" s="4">
        <v>12</v>
      </c>
      <c r="D4182" s="29">
        <f t="shared" si="314"/>
        <v>546</v>
      </c>
      <c r="F4182" s="79">
        <f t="shared" si="315"/>
        <v>7</v>
      </c>
    </row>
    <row r="4183" spans="1:6" x14ac:dyDescent="0.25">
      <c r="A4183" s="5" t="s">
        <v>27</v>
      </c>
      <c r="B4183" s="26">
        <v>44067</v>
      </c>
      <c r="C4183" s="4">
        <v>208</v>
      </c>
      <c r="D4183" s="29">
        <f t="shared" si="314"/>
        <v>6114</v>
      </c>
      <c r="E4183" s="4">
        <f>3+1</f>
        <v>4</v>
      </c>
      <c r="F4183" s="79">
        <f t="shared" si="315"/>
        <v>101</v>
      </c>
    </row>
    <row r="4184" spans="1:6" x14ac:dyDescent="0.25">
      <c r="A4184" s="5" t="s">
        <v>37</v>
      </c>
      <c r="B4184" s="26">
        <v>44067</v>
      </c>
      <c r="C4184" s="4">
        <v>7</v>
      </c>
      <c r="D4184" s="29">
        <f t="shared" si="314"/>
        <v>259</v>
      </c>
      <c r="E4184" s="4">
        <f>1</f>
        <v>1</v>
      </c>
      <c r="F4184" s="79">
        <f t="shared" si="315"/>
        <v>5</v>
      </c>
    </row>
    <row r="4185" spans="1:6" x14ac:dyDescent="0.25">
      <c r="A4185" s="5" t="s">
        <v>38</v>
      </c>
      <c r="B4185" s="26">
        <v>44067</v>
      </c>
      <c r="C4185" s="4">
        <v>124</v>
      </c>
      <c r="D4185" s="29">
        <f t="shared" si="314"/>
        <v>2382</v>
      </c>
      <c r="F4185" s="79">
        <f t="shared" si="315"/>
        <v>29</v>
      </c>
    </row>
    <row r="4186" spans="1:6" x14ac:dyDescent="0.25">
      <c r="A4186" s="5" t="s">
        <v>48</v>
      </c>
      <c r="B4186" s="26">
        <v>44067</v>
      </c>
      <c r="C4186" s="4">
        <v>2</v>
      </c>
      <c r="D4186" s="29">
        <f t="shared" si="314"/>
        <v>84</v>
      </c>
      <c r="F4186" s="79">
        <f>E4186+F4162</f>
        <v>1</v>
      </c>
    </row>
    <row r="4187" spans="1:6" x14ac:dyDescent="0.25">
      <c r="A4187" s="5" t="s">
        <v>39</v>
      </c>
      <c r="B4187" s="26">
        <v>44067</v>
      </c>
      <c r="C4187" s="4">
        <v>352</v>
      </c>
      <c r="D4187" s="29">
        <f t="shared" si="314"/>
        <v>6623</v>
      </c>
      <c r="E4187" s="4">
        <f>1+2+4+5</f>
        <v>12</v>
      </c>
      <c r="F4187" s="79">
        <f t="shared" si="315"/>
        <v>153</v>
      </c>
    </row>
    <row r="4188" spans="1:6" x14ac:dyDescent="0.25">
      <c r="A4188" s="5" t="s">
        <v>40</v>
      </c>
      <c r="B4188" s="26">
        <v>44067</v>
      </c>
      <c r="C4188" s="4">
        <v>-2</v>
      </c>
      <c r="D4188" s="29">
        <f t="shared" si="314"/>
        <v>193</v>
      </c>
      <c r="F4188" s="79">
        <f t="shared" si="315"/>
        <v>1</v>
      </c>
    </row>
    <row r="4189" spans="1:6" x14ac:dyDescent="0.25">
      <c r="A4189" s="5" t="s">
        <v>28</v>
      </c>
      <c r="B4189" s="26">
        <v>44067</v>
      </c>
      <c r="C4189" s="4">
        <v>98</v>
      </c>
      <c r="D4189" s="29">
        <f t="shared" si="314"/>
        <v>1138</v>
      </c>
      <c r="E4189" s="4">
        <f>6+4</f>
        <v>10</v>
      </c>
      <c r="F4189" s="79">
        <f t="shared" si="315"/>
        <v>21</v>
      </c>
    </row>
    <row r="4190" spans="1:6" x14ac:dyDescent="0.25">
      <c r="A4190" s="5" t="s">
        <v>24</v>
      </c>
      <c r="B4190" s="26">
        <v>44067</v>
      </c>
      <c r="C4190" s="4">
        <v>172</v>
      </c>
      <c r="D4190" s="29">
        <f t="shared" si="314"/>
        <v>4809</v>
      </c>
      <c r="E4190" s="4">
        <f>1+1+1</f>
        <v>3</v>
      </c>
      <c r="F4190" s="79">
        <f t="shared" si="315"/>
        <v>58</v>
      </c>
    </row>
    <row r="4191" spans="1:6" x14ac:dyDescent="0.25">
      <c r="A4191" s="5" t="s">
        <v>30</v>
      </c>
      <c r="B4191" s="26">
        <v>44067</v>
      </c>
      <c r="C4191" s="4">
        <v>2</v>
      </c>
      <c r="D4191" s="29">
        <f t="shared" si="314"/>
        <v>58</v>
      </c>
      <c r="F4191" s="79">
        <f t="shared" si="315"/>
        <v>2</v>
      </c>
    </row>
    <row r="4192" spans="1:6" x14ac:dyDescent="0.25">
      <c r="A4192" s="5" t="s">
        <v>26</v>
      </c>
      <c r="B4192" s="26">
        <v>44067</v>
      </c>
      <c r="C4192" s="4">
        <v>15</v>
      </c>
      <c r="D4192" s="29">
        <f>C4192+D4168</f>
        <v>2293</v>
      </c>
      <c r="E4192" s="4">
        <f>2</f>
        <v>2</v>
      </c>
      <c r="F4192" s="79">
        <f t="shared" si="315"/>
        <v>13</v>
      </c>
    </row>
    <row r="4193" spans="1:6" x14ac:dyDescent="0.25">
      <c r="A4193" s="5" t="s">
        <v>25</v>
      </c>
      <c r="B4193" s="26">
        <v>44067</v>
      </c>
      <c r="C4193" s="4">
        <v>61</v>
      </c>
      <c r="D4193" s="29">
        <f>C4193+D4169</f>
        <v>4764</v>
      </c>
      <c r="E4193" s="4">
        <f>3+1</f>
        <v>4</v>
      </c>
      <c r="F4193" s="79">
        <f t="shared" si="315"/>
        <v>52</v>
      </c>
    </row>
    <row r="4194" spans="1:6" x14ac:dyDescent="0.25">
      <c r="A4194" s="5" t="s">
        <v>41</v>
      </c>
      <c r="B4194" s="26">
        <v>44067</v>
      </c>
      <c r="C4194" s="4">
        <v>95</v>
      </c>
      <c r="D4194" s="29">
        <f>C4194+D4170</f>
        <v>1932</v>
      </c>
      <c r="E4194" s="4">
        <f>1</f>
        <v>1</v>
      </c>
      <c r="F4194" s="79">
        <f>E4194+F4170</f>
        <v>30</v>
      </c>
    </row>
    <row r="4195" spans="1:6" x14ac:dyDescent="0.25">
      <c r="A4195" s="5" t="s">
        <v>42</v>
      </c>
      <c r="B4195" s="26">
        <v>44067</v>
      </c>
      <c r="C4195" s="4">
        <v>38</v>
      </c>
      <c r="D4195" s="29">
        <f t="shared" ref="D4195:D4201" si="316">C4195+D4171</f>
        <v>96</v>
      </c>
      <c r="F4195" s="79">
        <f>E4195+F4171</f>
        <v>0</v>
      </c>
    </row>
    <row r="4196" spans="1:6" x14ac:dyDescent="0.25">
      <c r="A4196" s="5" t="s">
        <v>43</v>
      </c>
      <c r="B4196" s="26">
        <v>44067</v>
      </c>
      <c r="C4196" s="4">
        <v>-2</v>
      </c>
      <c r="D4196" s="29">
        <f t="shared" si="316"/>
        <v>41</v>
      </c>
      <c r="F4196" s="79">
        <f t="shared" si="315"/>
        <v>0</v>
      </c>
    </row>
    <row r="4197" spans="1:6" x14ac:dyDescent="0.25">
      <c r="A4197" s="5" t="s">
        <v>44</v>
      </c>
      <c r="B4197" s="26">
        <v>44067</v>
      </c>
      <c r="C4197" s="4">
        <v>44</v>
      </c>
      <c r="D4197" s="29">
        <f t="shared" si="316"/>
        <v>1378</v>
      </c>
      <c r="E4197" s="4">
        <f>2</f>
        <v>2</v>
      </c>
      <c r="F4197" s="79">
        <f t="shared" ref="F4197:F4203" si="317">E4197+F4173</f>
        <v>11</v>
      </c>
    </row>
    <row r="4198" spans="1:6" x14ac:dyDescent="0.25">
      <c r="A4198" s="5" t="s">
        <v>29</v>
      </c>
      <c r="B4198" s="26">
        <v>44067</v>
      </c>
      <c r="C4198" s="4">
        <v>209</v>
      </c>
      <c r="D4198" s="29">
        <f t="shared" si="316"/>
        <v>5026</v>
      </c>
      <c r="E4198" s="4">
        <f>5+2</f>
        <v>7</v>
      </c>
      <c r="F4198" s="79">
        <f t="shared" si="317"/>
        <v>59</v>
      </c>
    </row>
    <row r="4199" spans="1:6" x14ac:dyDescent="0.25">
      <c r="A4199" s="5" t="s">
        <v>45</v>
      </c>
      <c r="B4199" s="26">
        <v>44067</v>
      </c>
      <c r="C4199" s="4">
        <v>66</v>
      </c>
      <c r="D4199" s="29">
        <f t="shared" si="316"/>
        <v>583</v>
      </c>
      <c r="E4199" s="4">
        <f>2</f>
        <v>2</v>
      </c>
      <c r="F4199" s="79">
        <f t="shared" si="317"/>
        <v>4</v>
      </c>
    </row>
    <row r="4200" spans="1:6" x14ac:dyDescent="0.25">
      <c r="A4200" s="5" t="s">
        <v>46</v>
      </c>
      <c r="B4200" s="26">
        <v>44067</v>
      </c>
      <c r="C4200" s="4">
        <v>54</v>
      </c>
      <c r="D4200" s="29">
        <f t="shared" si="316"/>
        <v>1752</v>
      </c>
      <c r="E4200" s="4">
        <f>1</f>
        <v>1</v>
      </c>
      <c r="F4200" s="79">
        <f t="shared" si="317"/>
        <v>21</v>
      </c>
    </row>
    <row r="4201" spans="1:6" x14ac:dyDescent="0.25">
      <c r="A4201" s="5" t="s">
        <v>47</v>
      </c>
      <c r="B4201" s="26">
        <v>44067</v>
      </c>
      <c r="C4201" s="4">
        <v>115</v>
      </c>
      <c r="D4201" s="29">
        <f t="shared" si="316"/>
        <v>1168</v>
      </c>
      <c r="F4201" s="79">
        <f t="shared" si="317"/>
        <v>6</v>
      </c>
    </row>
    <row r="4202" spans="1:6" x14ac:dyDescent="0.25">
      <c r="A4202" s="61" t="s">
        <v>22</v>
      </c>
      <c r="B4202" s="26">
        <v>44068</v>
      </c>
      <c r="C4202" s="4">
        <v>5312</v>
      </c>
      <c r="D4202" s="29">
        <f>C4202+D4178</f>
        <v>223704</v>
      </c>
      <c r="E4202" s="4">
        <f>14+11+55+41</f>
        <v>121</v>
      </c>
      <c r="F4202" s="79">
        <f t="shared" si="317"/>
        <v>4550</v>
      </c>
    </row>
    <row r="4203" spans="1:6" x14ac:dyDescent="0.25">
      <c r="A4203" s="5" t="s">
        <v>20</v>
      </c>
      <c r="B4203" s="26">
        <v>44068</v>
      </c>
      <c r="C4203" s="4">
        <v>1311</v>
      </c>
      <c r="D4203" s="29">
        <f t="shared" ref="D4203:D4215" si="318">C4203+D4179</f>
        <v>87569</v>
      </c>
      <c r="E4203" s="4">
        <f>3+14+16</f>
        <v>33</v>
      </c>
      <c r="F4203" s="79">
        <f t="shared" si="317"/>
        <v>1979</v>
      </c>
    </row>
    <row r="4204" spans="1:6" x14ac:dyDescent="0.25">
      <c r="A4204" s="5" t="s">
        <v>35</v>
      </c>
      <c r="B4204" s="26">
        <v>44068</v>
      </c>
      <c r="C4204" s="4">
        <v>0</v>
      </c>
      <c r="D4204" s="29">
        <f t="shared" si="318"/>
        <v>64</v>
      </c>
      <c r="F4204" s="79">
        <f t="shared" si="315"/>
        <v>0</v>
      </c>
    </row>
    <row r="4205" spans="1:6" x14ac:dyDescent="0.25">
      <c r="A4205" s="5" t="s">
        <v>21</v>
      </c>
      <c r="B4205" s="26">
        <v>44068</v>
      </c>
      <c r="C4205" s="4">
        <v>53</v>
      </c>
      <c r="D4205" s="29">
        <f t="shared" si="318"/>
        <v>4967</v>
      </c>
      <c r="E4205" s="4">
        <v>1</v>
      </c>
      <c r="F4205" s="79">
        <f t="shared" si="315"/>
        <v>197</v>
      </c>
    </row>
    <row r="4206" spans="1:6" x14ac:dyDescent="0.25">
      <c r="A4206" s="5" t="s">
        <v>36</v>
      </c>
      <c r="B4206" s="26">
        <v>44068</v>
      </c>
      <c r="C4206" s="4">
        <v>35</v>
      </c>
      <c r="D4206" s="29">
        <f t="shared" si="318"/>
        <v>581</v>
      </c>
      <c r="F4206" s="79">
        <f t="shared" si="315"/>
        <v>7</v>
      </c>
    </row>
    <row r="4207" spans="1:6" x14ac:dyDescent="0.25">
      <c r="A4207" s="5" t="s">
        <v>27</v>
      </c>
      <c r="B4207" s="26">
        <v>44068</v>
      </c>
      <c r="C4207" s="4">
        <v>298</v>
      </c>
      <c r="D4207" s="29">
        <f t="shared" si="318"/>
        <v>6412</v>
      </c>
      <c r="E4207" s="4">
        <v>3</v>
      </c>
      <c r="F4207" s="79">
        <f t="shared" si="315"/>
        <v>104</v>
      </c>
    </row>
    <row r="4208" spans="1:6" x14ac:dyDescent="0.25">
      <c r="A4208" s="5" t="s">
        <v>37</v>
      </c>
      <c r="B4208" s="26">
        <v>44068</v>
      </c>
      <c r="C4208" s="4">
        <v>1</v>
      </c>
      <c r="D4208" s="29">
        <f t="shared" si="318"/>
        <v>260</v>
      </c>
      <c r="F4208" s="79">
        <f t="shared" si="315"/>
        <v>5</v>
      </c>
    </row>
    <row r="4209" spans="1:6" x14ac:dyDescent="0.25">
      <c r="A4209" s="5" t="s">
        <v>38</v>
      </c>
      <c r="B4209" s="26">
        <v>44068</v>
      </c>
      <c r="C4209" s="4">
        <v>127</v>
      </c>
      <c r="D4209" s="29">
        <f t="shared" si="318"/>
        <v>2509</v>
      </c>
      <c r="E4209" s="4">
        <v>3</v>
      </c>
      <c r="F4209" s="79">
        <f t="shared" si="315"/>
        <v>32</v>
      </c>
    </row>
    <row r="4210" spans="1:6" x14ac:dyDescent="0.25">
      <c r="A4210" s="5" t="s">
        <v>48</v>
      </c>
      <c r="B4210" s="26">
        <v>44068</v>
      </c>
      <c r="C4210" s="4">
        <v>-1</v>
      </c>
      <c r="D4210" s="29">
        <f t="shared" si="318"/>
        <v>83</v>
      </c>
      <c r="F4210" s="79">
        <f>E4210+F4186</f>
        <v>1</v>
      </c>
    </row>
    <row r="4211" spans="1:6" x14ac:dyDescent="0.25">
      <c r="A4211" s="5" t="s">
        <v>39</v>
      </c>
      <c r="B4211" s="26">
        <v>44068</v>
      </c>
      <c r="C4211" s="4">
        <v>215</v>
      </c>
      <c r="D4211" s="29">
        <f t="shared" si="318"/>
        <v>6838</v>
      </c>
      <c r="E4211" s="4">
        <v>10</v>
      </c>
      <c r="F4211" s="79">
        <f t="shared" si="315"/>
        <v>163</v>
      </c>
    </row>
    <row r="4212" spans="1:6" x14ac:dyDescent="0.25">
      <c r="A4212" s="5" t="s">
        <v>40</v>
      </c>
      <c r="B4212" s="26">
        <v>44068</v>
      </c>
      <c r="C4212" s="4">
        <v>1</v>
      </c>
      <c r="D4212" s="29">
        <f t="shared" si="318"/>
        <v>194</v>
      </c>
      <c r="E4212" s="4">
        <v>1</v>
      </c>
      <c r="F4212" s="79">
        <f t="shared" si="315"/>
        <v>2</v>
      </c>
    </row>
    <row r="4213" spans="1:6" x14ac:dyDescent="0.25">
      <c r="A4213" s="5" t="s">
        <v>28</v>
      </c>
      <c r="B4213" s="26">
        <v>44068</v>
      </c>
      <c r="C4213" s="4">
        <v>39</v>
      </c>
      <c r="D4213" s="29">
        <f t="shared" si="318"/>
        <v>1177</v>
      </c>
      <c r="E4213" s="4">
        <v>6</v>
      </c>
      <c r="F4213" s="79">
        <f t="shared" si="315"/>
        <v>27</v>
      </c>
    </row>
    <row r="4214" spans="1:6" x14ac:dyDescent="0.25">
      <c r="A4214" s="5" t="s">
        <v>24</v>
      </c>
      <c r="B4214" s="26">
        <v>44068</v>
      </c>
      <c r="C4214" s="4">
        <v>264</v>
      </c>
      <c r="D4214" s="29">
        <f t="shared" si="318"/>
        <v>5073</v>
      </c>
      <c r="E4214" s="4">
        <f>3+1</f>
        <v>4</v>
      </c>
      <c r="F4214" s="79">
        <f t="shared" si="315"/>
        <v>62</v>
      </c>
    </row>
    <row r="4215" spans="1:6" x14ac:dyDescent="0.25">
      <c r="A4215" s="5" t="s">
        <v>30</v>
      </c>
      <c r="B4215" s="26">
        <v>44068</v>
      </c>
      <c r="C4215" s="4">
        <v>1</v>
      </c>
      <c r="D4215" s="29">
        <f t="shared" si="318"/>
        <v>59</v>
      </c>
      <c r="F4215" s="79">
        <f t="shared" si="315"/>
        <v>2</v>
      </c>
    </row>
    <row r="4216" spans="1:6" x14ac:dyDescent="0.25">
      <c r="A4216" s="5" t="s">
        <v>26</v>
      </c>
      <c r="B4216" s="26">
        <v>44068</v>
      </c>
      <c r="C4216" s="4">
        <v>122</v>
      </c>
      <c r="D4216" s="29">
        <f>C4216+D4192</f>
        <v>2415</v>
      </c>
      <c r="E4216" s="4">
        <f>1</f>
        <v>1</v>
      </c>
      <c r="F4216" s="79">
        <f t="shared" si="315"/>
        <v>14</v>
      </c>
    </row>
    <row r="4217" spans="1:6" x14ac:dyDescent="0.25">
      <c r="A4217" s="5" t="s">
        <v>25</v>
      </c>
      <c r="B4217" s="26">
        <v>44068</v>
      </c>
      <c r="C4217" s="4">
        <v>174</v>
      </c>
      <c r="D4217" s="29">
        <f>C4217+D4193</f>
        <v>4938</v>
      </c>
      <c r="E4217" s="4">
        <f>1+2+1</f>
        <v>4</v>
      </c>
      <c r="F4217" s="79">
        <f t="shared" si="315"/>
        <v>56</v>
      </c>
    </row>
    <row r="4218" spans="1:6" x14ac:dyDescent="0.25">
      <c r="A4218" s="5" t="s">
        <v>41</v>
      </c>
      <c r="B4218" s="26">
        <v>44068</v>
      </c>
      <c r="C4218" s="4">
        <v>177</v>
      </c>
      <c r="D4218" s="29">
        <f>C4218+D4194</f>
        <v>2109</v>
      </c>
      <c r="E4218" s="4">
        <f>2</f>
        <v>2</v>
      </c>
      <c r="F4218" s="79">
        <f>E4218+F4194</f>
        <v>32</v>
      </c>
    </row>
    <row r="4219" spans="1:6" x14ac:dyDescent="0.25">
      <c r="A4219" s="5" t="s">
        <v>42</v>
      </c>
      <c r="B4219" s="26">
        <v>44068</v>
      </c>
      <c r="C4219" s="4">
        <v>14</v>
      </c>
      <c r="D4219" s="29">
        <f t="shared" ref="D4219:D4225" si="319">C4219+D4195</f>
        <v>110</v>
      </c>
      <c r="F4219" s="79">
        <f>E4219+F4195</f>
        <v>0</v>
      </c>
    </row>
    <row r="4220" spans="1:6" x14ac:dyDescent="0.25">
      <c r="A4220" s="5" t="s">
        <v>43</v>
      </c>
      <c r="B4220" s="26">
        <v>44068</v>
      </c>
      <c r="C4220" s="4">
        <v>-1</v>
      </c>
      <c r="D4220" s="29">
        <f t="shared" si="319"/>
        <v>40</v>
      </c>
      <c r="F4220" s="79">
        <f>E4220+F4196</f>
        <v>0</v>
      </c>
    </row>
    <row r="4221" spans="1:6" x14ac:dyDescent="0.25">
      <c r="A4221" s="5" t="s">
        <v>44</v>
      </c>
      <c r="B4221" s="26">
        <v>44068</v>
      </c>
      <c r="C4221" s="4">
        <v>38</v>
      </c>
      <c r="D4221" s="29">
        <f t="shared" si="319"/>
        <v>1416</v>
      </c>
      <c r="F4221" s="79">
        <f t="shared" ref="F4221:F4226" si="320">E4221+F4197</f>
        <v>11</v>
      </c>
    </row>
    <row r="4222" spans="1:6" x14ac:dyDescent="0.25">
      <c r="A4222" s="5" t="s">
        <v>29</v>
      </c>
      <c r="B4222" s="26">
        <v>44068</v>
      </c>
      <c r="C4222" s="4">
        <v>356</v>
      </c>
      <c r="D4222" s="29">
        <f t="shared" si="319"/>
        <v>5382</v>
      </c>
      <c r="E4222" s="4">
        <f>2+3</f>
        <v>5</v>
      </c>
      <c r="F4222" s="79">
        <f t="shared" si="320"/>
        <v>64</v>
      </c>
    </row>
    <row r="4223" spans="1:6" x14ac:dyDescent="0.25">
      <c r="A4223" s="5" t="s">
        <v>45</v>
      </c>
      <c r="B4223" s="26">
        <v>44068</v>
      </c>
      <c r="C4223" s="4">
        <v>71</v>
      </c>
      <c r="D4223" s="29">
        <f t="shared" si="319"/>
        <v>654</v>
      </c>
      <c r="E4223" s="4">
        <f>1+1</f>
        <v>2</v>
      </c>
      <c r="F4223" s="79">
        <f t="shared" si="320"/>
        <v>6</v>
      </c>
    </row>
    <row r="4224" spans="1:6" x14ac:dyDescent="0.25">
      <c r="A4224" s="5" t="s">
        <v>46</v>
      </c>
      <c r="B4224" s="26">
        <v>44068</v>
      </c>
      <c r="C4224" s="4">
        <v>51</v>
      </c>
      <c r="D4224" s="29">
        <f t="shared" si="319"/>
        <v>1803</v>
      </c>
      <c r="E4224" s="4">
        <f>1</f>
        <v>1</v>
      </c>
      <c r="F4224" s="79">
        <f t="shared" si="320"/>
        <v>22</v>
      </c>
    </row>
    <row r="4225" spans="1:6" x14ac:dyDescent="0.25">
      <c r="A4225" s="5" t="s">
        <v>47</v>
      </c>
      <c r="B4225" s="26">
        <v>44068</v>
      </c>
      <c r="C4225" s="4">
        <v>113</v>
      </c>
      <c r="D4225" s="29">
        <f t="shared" si="319"/>
        <v>1281</v>
      </c>
      <c r="E4225" s="4">
        <f>1</f>
        <v>1</v>
      </c>
      <c r="F4225" s="79">
        <f t="shared" si="320"/>
        <v>7</v>
      </c>
    </row>
    <row r="4226" spans="1:6" x14ac:dyDescent="0.25">
      <c r="A4226" s="61" t="s">
        <v>22</v>
      </c>
      <c r="B4226" s="26">
        <v>44069</v>
      </c>
      <c r="C4226" s="4">
        <v>6628</v>
      </c>
      <c r="D4226" s="29">
        <f>C4226+D4202</f>
        <v>230332</v>
      </c>
      <c r="E4226" s="4">
        <f>41+27+77+42</f>
        <v>187</v>
      </c>
      <c r="F4226" s="79">
        <f t="shared" si="320"/>
        <v>4737</v>
      </c>
    </row>
    <row r="4227" spans="1:6" x14ac:dyDescent="0.25">
      <c r="A4227" s="5" t="s">
        <v>20</v>
      </c>
      <c r="B4227" s="26">
        <v>44069</v>
      </c>
      <c r="C4227" s="4">
        <v>1568</v>
      </c>
      <c r="D4227" s="29">
        <f t="shared" ref="D4227:D4239" si="321">C4227+D4203</f>
        <v>89137</v>
      </c>
      <c r="E4227" s="4">
        <f>1+6+15+18</f>
        <v>40</v>
      </c>
      <c r="F4227" s="79">
        <f t="shared" ref="F4227:F4265" si="322">E4227+F4203</f>
        <v>2019</v>
      </c>
    </row>
    <row r="4228" spans="1:6" x14ac:dyDescent="0.25">
      <c r="A4228" s="5" t="s">
        <v>35</v>
      </c>
      <c r="B4228" s="26">
        <v>44069</v>
      </c>
      <c r="C4228" s="4">
        <v>-1</v>
      </c>
      <c r="D4228" s="29">
        <f t="shared" si="321"/>
        <v>63</v>
      </c>
      <c r="F4228" s="79">
        <f t="shared" si="322"/>
        <v>0</v>
      </c>
    </row>
    <row r="4229" spans="1:6" x14ac:dyDescent="0.25">
      <c r="A4229" s="5" t="s">
        <v>21</v>
      </c>
      <c r="B4229" s="26">
        <v>44069</v>
      </c>
      <c r="C4229" s="4">
        <v>74</v>
      </c>
      <c r="D4229" s="29">
        <f t="shared" si="321"/>
        <v>5041</v>
      </c>
      <c r="E4229" s="4">
        <f>1+2+1</f>
        <v>4</v>
      </c>
      <c r="F4229" s="79">
        <f t="shared" si="322"/>
        <v>201</v>
      </c>
    </row>
    <row r="4230" spans="1:6" x14ac:dyDescent="0.25">
      <c r="A4230" s="5" t="s">
        <v>36</v>
      </c>
      <c r="B4230" s="26">
        <v>44069</v>
      </c>
      <c r="C4230" s="4">
        <v>69</v>
      </c>
      <c r="D4230" s="29">
        <f t="shared" si="321"/>
        <v>650</v>
      </c>
      <c r="F4230" s="79">
        <f t="shared" si="322"/>
        <v>7</v>
      </c>
    </row>
    <row r="4231" spans="1:6" x14ac:dyDescent="0.25">
      <c r="A4231" s="5" t="s">
        <v>27</v>
      </c>
      <c r="B4231" s="26">
        <v>44069</v>
      </c>
      <c r="C4231" s="4">
        <v>355</v>
      </c>
      <c r="D4231" s="29">
        <f t="shared" si="321"/>
        <v>6767</v>
      </c>
      <c r="E4231" s="4">
        <f>4</f>
        <v>4</v>
      </c>
      <c r="F4231" s="79">
        <f t="shared" si="322"/>
        <v>108</v>
      </c>
    </row>
    <row r="4232" spans="1:6" x14ac:dyDescent="0.25">
      <c r="A4232" s="5" t="s">
        <v>37</v>
      </c>
      <c r="B4232" s="26">
        <v>44069</v>
      </c>
      <c r="C4232" s="4">
        <v>12</v>
      </c>
      <c r="D4232" s="29">
        <f t="shared" si="321"/>
        <v>272</v>
      </c>
      <c r="F4232" s="79">
        <f t="shared" si="322"/>
        <v>5</v>
      </c>
    </row>
    <row r="4233" spans="1:6" x14ac:dyDescent="0.25">
      <c r="A4233" s="5" t="s">
        <v>38</v>
      </c>
      <c r="B4233" s="26">
        <v>44069</v>
      </c>
      <c r="C4233" s="4">
        <v>112</v>
      </c>
      <c r="D4233" s="29">
        <f t="shared" si="321"/>
        <v>2621</v>
      </c>
      <c r="E4233" s="4">
        <f>1</f>
        <v>1</v>
      </c>
      <c r="F4233" s="79">
        <f t="shared" si="322"/>
        <v>33</v>
      </c>
    </row>
    <row r="4234" spans="1:6" x14ac:dyDescent="0.25">
      <c r="A4234" s="5" t="s">
        <v>48</v>
      </c>
      <c r="B4234" s="26">
        <v>44069</v>
      </c>
      <c r="C4234" s="4">
        <v>-1</v>
      </c>
      <c r="D4234" s="29">
        <f t="shared" si="321"/>
        <v>82</v>
      </c>
      <c r="F4234" s="79">
        <f>E4234+F4210</f>
        <v>1</v>
      </c>
    </row>
    <row r="4235" spans="1:6" x14ac:dyDescent="0.25">
      <c r="A4235" s="5" t="s">
        <v>39</v>
      </c>
      <c r="B4235" s="26">
        <v>44069</v>
      </c>
      <c r="C4235" s="4">
        <v>236</v>
      </c>
      <c r="D4235" s="29">
        <f t="shared" si="321"/>
        <v>7074</v>
      </c>
      <c r="E4235" s="4">
        <f>9+4</f>
        <v>13</v>
      </c>
      <c r="F4235" s="79">
        <f t="shared" si="322"/>
        <v>176</v>
      </c>
    </row>
    <row r="4236" spans="1:6" x14ac:dyDescent="0.25">
      <c r="A4236" s="5" t="s">
        <v>40</v>
      </c>
      <c r="B4236" s="26">
        <v>44069</v>
      </c>
      <c r="C4236" s="4">
        <v>1</v>
      </c>
      <c r="D4236" s="29">
        <f t="shared" si="321"/>
        <v>195</v>
      </c>
      <c r="F4236" s="79">
        <f t="shared" si="322"/>
        <v>2</v>
      </c>
    </row>
    <row r="4237" spans="1:6" x14ac:dyDescent="0.25">
      <c r="A4237" s="5" t="s">
        <v>28</v>
      </c>
      <c r="B4237" s="26">
        <v>44069</v>
      </c>
      <c r="C4237" s="4">
        <v>37</v>
      </c>
      <c r="D4237" s="29">
        <f t="shared" si="321"/>
        <v>1214</v>
      </c>
      <c r="E4237" s="4">
        <f>1</f>
        <v>1</v>
      </c>
      <c r="F4237" s="79">
        <f t="shared" si="322"/>
        <v>28</v>
      </c>
    </row>
    <row r="4238" spans="1:6" x14ac:dyDescent="0.25">
      <c r="A4238" s="5" t="s">
        <v>24</v>
      </c>
      <c r="B4238" s="26">
        <v>44069</v>
      </c>
      <c r="C4238" s="4">
        <v>276</v>
      </c>
      <c r="D4238" s="29">
        <f t="shared" si="321"/>
        <v>5349</v>
      </c>
      <c r="E4238" s="4">
        <f>3+1</f>
        <v>4</v>
      </c>
      <c r="F4238" s="79">
        <f t="shared" si="322"/>
        <v>66</v>
      </c>
    </row>
    <row r="4239" spans="1:6" x14ac:dyDescent="0.25">
      <c r="A4239" s="5" t="s">
        <v>30</v>
      </c>
      <c r="B4239" s="26">
        <v>44069</v>
      </c>
      <c r="C4239" s="4">
        <v>0</v>
      </c>
      <c r="D4239" s="29">
        <f t="shared" si="321"/>
        <v>59</v>
      </c>
      <c r="F4239" s="79">
        <f t="shared" si="322"/>
        <v>2</v>
      </c>
    </row>
    <row r="4240" spans="1:6" x14ac:dyDescent="0.25">
      <c r="A4240" s="5" t="s">
        <v>26</v>
      </c>
      <c r="B4240" s="26">
        <v>44069</v>
      </c>
      <c r="C4240" s="4">
        <v>132</v>
      </c>
      <c r="D4240" s="29">
        <f>C4240+D4216</f>
        <v>2547</v>
      </c>
      <c r="F4240" s="79">
        <f t="shared" si="322"/>
        <v>14</v>
      </c>
    </row>
    <row r="4241" spans="1:6" x14ac:dyDescent="0.25">
      <c r="A4241" s="5" t="s">
        <v>25</v>
      </c>
      <c r="B4241" s="26">
        <v>44069</v>
      </c>
      <c r="C4241" s="4">
        <v>235</v>
      </c>
      <c r="D4241" s="29">
        <f>C4241+D4217</f>
        <v>5173</v>
      </c>
      <c r="E4241" s="4">
        <f>3+1+2+5</f>
        <v>11</v>
      </c>
      <c r="F4241" s="79">
        <f t="shared" si="322"/>
        <v>67</v>
      </c>
    </row>
    <row r="4242" spans="1:6" x14ac:dyDescent="0.25">
      <c r="A4242" s="5" t="s">
        <v>41</v>
      </c>
      <c r="B4242" s="26">
        <v>44069</v>
      </c>
      <c r="C4242" s="4">
        <v>176</v>
      </c>
      <c r="D4242" s="29">
        <f>C4242+D4218</f>
        <v>2285</v>
      </c>
      <c r="E4242" s="4">
        <f>4+1</f>
        <v>5</v>
      </c>
      <c r="F4242" s="79">
        <f>E4242+F4218</f>
        <v>37</v>
      </c>
    </row>
    <row r="4243" spans="1:6" x14ac:dyDescent="0.25">
      <c r="A4243" s="5" t="s">
        <v>42</v>
      </c>
      <c r="B4243" s="26">
        <v>44069</v>
      </c>
      <c r="C4243" s="4">
        <v>36</v>
      </c>
      <c r="D4243" s="29">
        <f t="shared" ref="D4243:D4249" si="323">C4243+D4219</f>
        <v>146</v>
      </c>
      <c r="F4243" s="79">
        <f>E4243+F4219</f>
        <v>0</v>
      </c>
    </row>
    <row r="4244" spans="1:6" x14ac:dyDescent="0.25">
      <c r="A4244" s="5" t="s">
        <v>43</v>
      </c>
      <c r="B4244" s="26">
        <v>44069</v>
      </c>
      <c r="C4244" s="4">
        <v>4</v>
      </c>
      <c r="D4244" s="29">
        <f t="shared" si="323"/>
        <v>44</v>
      </c>
      <c r="F4244" s="79">
        <f t="shared" si="322"/>
        <v>0</v>
      </c>
    </row>
    <row r="4245" spans="1:6" x14ac:dyDescent="0.25">
      <c r="A4245" s="5" t="s">
        <v>44</v>
      </c>
      <c r="B4245" s="26">
        <v>44069</v>
      </c>
      <c r="C4245" s="4">
        <v>63</v>
      </c>
      <c r="D4245" s="29">
        <f t="shared" si="323"/>
        <v>1479</v>
      </c>
      <c r="F4245" s="79">
        <f t="shared" ref="F4245:F4250" si="324">E4245+F4221</f>
        <v>11</v>
      </c>
    </row>
    <row r="4246" spans="1:6" x14ac:dyDescent="0.25">
      <c r="A4246" s="5" t="s">
        <v>29</v>
      </c>
      <c r="B4246" s="26">
        <v>44069</v>
      </c>
      <c r="C4246" s="4">
        <v>381</v>
      </c>
      <c r="D4246" s="29">
        <f t="shared" si="323"/>
        <v>5763</v>
      </c>
      <c r="E4246" s="4">
        <f>2+2</f>
        <v>4</v>
      </c>
      <c r="F4246" s="79">
        <f t="shared" si="324"/>
        <v>68</v>
      </c>
    </row>
    <row r="4247" spans="1:6" x14ac:dyDescent="0.25">
      <c r="A4247" s="5" t="s">
        <v>45</v>
      </c>
      <c r="B4247" s="26">
        <v>44069</v>
      </c>
      <c r="C4247" s="4">
        <v>38</v>
      </c>
      <c r="D4247" s="29">
        <f t="shared" si="323"/>
        <v>692</v>
      </c>
      <c r="F4247" s="79">
        <f t="shared" si="324"/>
        <v>6</v>
      </c>
    </row>
    <row r="4248" spans="1:6" x14ac:dyDescent="0.25">
      <c r="A4248" s="5" t="s">
        <v>46</v>
      </c>
      <c r="B4248" s="26">
        <v>44069</v>
      </c>
      <c r="C4248" s="4">
        <v>51</v>
      </c>
      <c r="D4248" s="29">
        <f t="shared" si="323"/>
        <v>1854</v>
      </c>
      <c r="E4248" s="4">
        <f>1+1</f>
        <v>2</v>
      </c>
      <c r="F4248" s="79">
        <f t="shared" si="324"/>
        <v>24</v>
      </c>
    </row>
    <row r="4249" spans="1:6" x14ac:dyDescent="0.25">
      <c r="A4249" s="5" t="s">
        <v>47</v>
      </c>
      <c r="B4249" s="26">
        <v>44069</v>
      </c>
      <c r="C4249" s="4">
        <v>68</v>
      </c>
      <c r="D4249" s="29">
        <f t="shared" si="323"/>
        <v>1349</v>
      </c>
      <c r="F4249" s="79">
        <f t="shared" si="324"/>
        <v>7</v>
      </c>
    </row>
    <row r="4250" spans="1:6" x14ac:dyDescent="0.25">
      <c r="A4250" s="61" t="s">
        <v>22</v>
      </c>
      <c r="B4250" s="26">
        <v>44070</v>
      </c>
      <c r="C4250" s="4">
        <v>6402</v>
      </c>
      <c r="D4250" s="29">
        <f>C4250+D4226</f>
        <v>236734</v>
      </c>
      <c r="E4250" s="4">
        <f>50+36+34+22</f>
        <v>142</v>
      </c>
      <c r="F4250" s="79">
        <f t="shared" si="324"/>
        <v>4879</v>
      </c>
    </row>
    <row r="4251" spans="1:6" x14ac:dyDescent="0.25">
      <c r="A4251" s="5" t="s">
        <v>20</v>
      </c>
      <c r="B4251" s="26">
        <v>44070</v>
      </c>
      <c r="C4251" s="4">
        <v>1220</v>
      </c>
      <c r="D4251" s="29">
        <f t="shared" ref="D4251:D4263" si="325">C4251+D4227</f>
        <v>90357</v>
      </c>
      <c r="E4251" s="4">
        <f>4+4+16+10</f>
        <v>34</v>
      </c>
      <c r="F4251" s="79">
        <f t="shared" si="322"/>
        <v>2053</v>
      </c>
    </row>
    <row r="4252" spans="1:6" x14ac:dyDescent="0.25">
      <c r="A4252" s="5" t="s">
        <v>35</v>
      </c>
      <c r="B4252" s="26">
        <v>44070</v>
      </c>
      <c r="C4252" s="4">
        <v>1</v>
      </c>
      <c r="D4252" s="29">
        <f t="shared" si="325"/>
        <v>64</v>
      </c>
      <c r="F4252" s="79">
        <f t="shared" si="322"/>
        <v>0</v>
      </c>
    </row>
    <row r="4253" spans="1:6" x14ac:dyDescent="0.25">
      <c r="A4253" s="5" t="s">
        <v>21</v>
      </c>
      <c r="B4253" s="26">
        <v>44070</v>
      </c>
      <c r="C4253" s="4">
        <v>63</v>
      </c>
      <c r="D4253" s="29">
        <f t="shared" si="325"/>
        <v>5104</v>
      </c>
      <c r="E4253" s="4">
        <f>1</f>
        <v>1</v>
      </c>
      <c r="F4253" s="79">
        <f t="shared" si="322"/>
        <v>202</v>
      </c>
    </row>
    <row r="4254" spans="1:6" x14ac:dyDescent="0.25">
      <c r="A4254" s="5" t="s">
        <v>36</v>
      </c>
      <c r="B4254" s="26">
        <v>44070</v>
      </c>
      <c r="C4254" s="4">
        <v>49</v>
      </c>
      <c r="D4254" s="29">
        <f t="shared" si="325"/>
        <v>699</v>
      </c>
      <c r="F4254" s="79">
        <f t="shared" si="322"/>
        <v>7</v>
      </c>
    </row>
    <row r="4255" spans="1:6" x14ac:dyDescent="0.25">
      <c r="A4255" s="5" t="s">
        <v>27</v>
      </c>
      <c r="B4255" s="26">
        <v>44070</v>
      </c>
      <c r="C4255" s="4">
        <v>363</v>
      </c>
      <c r="D4255" s="29">
        <f t="shared" si="325"/>
        <v>7130</v>
      </c>
      <c r="E4255" s="4">
        <v>1</v>
      </c>
      <c r="F4255" s="79">
        <f t="shared" si="322"/>
        <v>109</v>
      </c>
    </row>
    <row r="4256" spans="1:6" x14ac:dyDescent="0.25">
      <c r="A4256" s="5" t="s">
        <v>37</v>
      </c>
      <c r="B4256" s="26">
        <v>44070</v>
      </c>
      <c r="C4256" s="4">
        <v>6</v>
      </c>
      <c r="D4256" s="29">
        <f t="shared" si="325"/>
        <v>278</v>
      </c>
      <c r="F4256" s="79">
        <f t="shared" si="322"/>
        <v>5</v>
      </c>
    </row>
    <row r="4257" spans="1:6" x14ac:dyDescent="0.25">
      <c r="A4257" s="5" t="s">
        <v>38</v>
      </c>
      <c r="B4257" s="26">
        <v>44070</v>
      </c>
      <c r="C4257" s="4">
        <v>160</v>
      </c>
      <c r="D4257" s="29">
        <f t="shared" si="325"/>
        <v>2781</v>
      </c>
      <c r="E4257" s="4">
        <f>1</f>
        <v>1</v>
      </c>
      <c r="F4257" s="79">
        <f t="shared" si="322"/>
        <v>34</v>
      </c>
    </row>
    <row r="4258" spans="1:6" x14ac:dyDescent="0.25">
      <c r="A4258" s="5" t="s">
        <v>48</v>
      </c>
      <c r="B4258" s="26">
        <v>44070</v>
      </c>
      <c r="C4258" s="4">
        <v>0</v>
      </c>
      <c r="D4258" s="29">
        <f t="shared" si="325"/>
        <v>82</v>
      </c>
      <c r="F4258" s="79">
        <f>E4258+F4234</f>
        <v>1</v>
      </c>
    </row>
    <row r="4259" spans="1:6" x14ac:dyDescent="0.25">
      <c r="A4259" s="5" t="s">
        <v>39</v>
      </c>
      <c r="B4259" s="26">
        <v>44070</v>
      </c>
      <c r="C4259" s="4">
        <v>200</v>
      </c>
      <c r="D4259" s="29">
        <f t="shared" si="325"/>
        <v>7274</v>
      </c>
      <c r="E4259" s="4">
        <f>4+2+3</f>
        <v>9</v>
      </c>
      <c r="F4259" s="79">
        <f t="shared" si="322"/>
        <v>185</v>
      </c>
    </row>
    <row r="4260" spans="1:6" x14ac:dyDescent="0.25">
      <c r="A4260" s="5" t="s">
        <v>40</v>
      </c>
      <c r="B4260" s="26">
        <v>44070</v>
      </c>
      <c r="C4260" s="4">
        <v>-1</v>
      </c>
      <c r="D4260" s="29">
        <f t="shared" si="325"/>
        <v>194</v>
      </c>
      <c r="F4260" s="79">
        <f t="shared" si="322"/>
        <v>2</v>
      </c>
    </row>
    <row r="4261" spans="1:6" x14ac:dyDescent="0.25">
      <c r="A4261" s="5" t="s">
        <v>28</v>
      </c>
      <c r="B4261" s="26">
        <v>44070</v>
      </c>
      <c r="C4261" s="4">
        <v>58</v>
      </c>
      <c r="D4261" s="29">
        <f t="shared" si="325"/>
        <v>1272</v>
      </c>
      <c r="E4261" s="4">
        <v>3</v>
      </c>
      <c r="F4261" s="79">
        <f t="shared" si="322"/>
        <v>31</v>
      </c>
    </row>
    <row r="4262" spans="1:6" x14ac:dyDescent="0.25">
      <c r="A4262" s="5" t="s">
        <v>24</v>
      </c>
      <c r="B4262" s="26">
        <v>44070</v>
      </c>
      <c r="C4262" s="4">
        <v>252</v>
      </c>
      <c r="D4262" s="29">
        <f t="shared" si="325"/>
        <v>5601</v>
      </c>
      <c r="E4262" s="4">
        <f>2</f>
        <v>2</v>
      </c>
      <c r="F4262" s="79">
        <f t="shared" si="322"/>
        <v>68</v>
      </c>
    </row>
    <row r="4263" spans="1:6" x14ac:dyDescent="0.25">
      <c r="A4263" s="5" t="s">
        <v>30</v>
      </c>
      <c r="B4263" s="26">
        <v>44070</v>
      </c>
      <c r="C4263" s="4">
        <v>-1</v>
      </c>
      <c r="D4263" s="29">
        <f t="shared" si="325"/>
        <v>58</v>
      </c>
      <c r="F4263" s="79">
        <f t="shared" si="322"/>
        <v>2</v>
      </c>
    </row>
    <row r="4264" spans="1:6" x14ac:dyDescent="0.25">
      <c r="A4264" s="5" t="s">
        <v>26</v>
      </c>
      <c r="B4264" s="26">
        <v>44070</v>
      </c>
      <c r="C4264" s="4">
        <v>122</v>
      </c>
      <c r="D4264" s="29">
        <f>C4264+D4240</f>
        <v>2669</v>
      </c>
      <c r="E4264" s="4">
        <f>1+2</f>
        <v>3</v>
      </c>
      <c r="F4264" s="79">
        <f t="shared" si="322"/>
        <v>17</v>
      </c>
    </row>
    <row r="4265" spans="1:6" x14ac:dyDescent="0.25">
      <c r="A4265" s="5" t="s">
        <v>25</v>
      </c>
      <c r="B4265" s="26">
        <v>44070</v>
      </c>
      <c r="C4265" s="4">
        <v>268</v>
      </c>
      <c r="D4265" s="29">
        <f>C4265+D4241</f>
        <v>5441</v>
      </c>
      <c r="E4265" s="4">
        <f>1+1+2+4</f>
        <v>8</v>
      </c>
      <c r="F4265" s="79">
        <f t="shared" si="322"/>
        <v>75</v>
      </c>
    </row>
    <row r="4266" spans="1:6" x14ac:dyDescent="0.25">
      <c r="A4266" s="5" t="s">
        <v>41</v>
      </c>
      <c r="B4266" s="26">
        <v>44070</v>
      </c>
      <c r="C4266" s="4">
        <v>179</v>
      </c>
      <c r="D4266" s="29">
        <f>C4266+D4242</f>
        <v>2464</v>
      </c>
      <c r="E4266" s="4">
        <f>1</f>
        <v>1</v>
      </c>
      <c r="F4266" s="79">
        <f>E4266+F4242</f>
        <v>38</v>
      </c>
    </row>
    <row r="4267" spans="1:6" x14ac:dyDescent="0.25">
      <c r="A4267" s="5" t="s">
        <v>42</v>
      </c>
      <c r="B4267" s="26">
        <v>44070</v>
      </c>
      <c r="C4267" s="4">
        <v>36</v>
      </c>
      <c r="D4267" s="29">
        <f t="shared" ref="D4267:D4273" si="326">C4267+D4243</f>
        <v>182</v>
      </c>
      <c r="F4267" s="79">
        <f>E4267+F4243</f>
        <v>0</v>
      </c>
    </row>
    <row r="4268" spans="1:6" x14ac:dyDescent="0.25">
      <c r="A4268" s="5" t="s">
        <v>43</v>
      </c>
      <c r="B4268" s="26">
        <v>44070</v>
      </c>
      <c r="C4268" s="4">
        <v>7</v>
      </c>
      <c r="D4268" s="29">
        <f t="shared" si="326"/>
        <v>51</v>
      </c>
      <c r="F4268" s="79">
        <f>E4268+F4244</f>
        <v>0</v>
      </c>
    </row>
    <row r="4269" spans="1:6" x14ac:dyDescent="0.25">
      <c r="A4269" s="5" t="s">
        <v>44</v>
      </c>
      <c r="B4269" s="26">
        <v>44070</v>
      </c>
      <c r="C4269" s="4">
        <v>51</v>
      </c>
      <c r="D4269" s="29">
        <f t="shared" si="326"/>
        <v>1530</v>
      </c>
      <c r="F4269" s="79">
        <f t="shared" ref="F4269:F4274" si="327">E4269+F4245</f>
        <v>11</v>
      </c>
    </row>
    <row r="4270" spans="1:6" x14ac:dyDescent="0.25">
      <c r="A4270" s="5" t="s">
        <v>29</v>
      </c>
      <c r="B4270" s="26">
        <v>44070</v>
      </c>
      <c r="C4270" s="4">
        <v>471</v>
      </c>
      <c r="D4270" s="29">
        <f t="shared" si="326"/>
        <v>6234</v>
      </c>
      <c r="E4270" s="4">
        <f>3+1</f>
        <v>4</v>
      </c>
      <c r="F4270" s="79">
        <f t="shared" si="327"/>
        <v>72</v>
      </c>
    </row>
    <row r="4271" spans="1:6" x14ac:dyDescent="0.25">
      <c r="A4271" s="5" t="s">
        <v>45</v>
      </c>
      <c r="B4271" s="26">
        <v>44070</v>
      </c>
      <c r="C4271" s="4">
        <v>53</v>
      </c>
      <c r="D4271" s="29">
        <f t="shared" si="326"/>
        <v>745</v>
      </c>
      <c r="F4271" s="79">
        <f t="shared" si="327"/>
        <v>6</v>
      </c>
    </row>
    <row r="4272" spans="1:6" x14ac:dyDescent="0.25">
      <c r="A4272" s="5" t="s">
        <v>46</v>
      </c>
      <c r="B4272" s="26">
        <v>44070</v>
      </c>
      <c r="C4272" s="4">
        <v>25</v>
      </c>
      <c r="D4272" s="29">
        <f t="shared" si="326"/>
        <v>1879</v>
      </c>
      <c r="F4272" s="79">
        <f t="shared" si="327"/>
        <v>24</v>
      </c>
    </row>
    <row r="4273" spans="1:6" x14ac:dyDescent="0.25">
      <c r="A4273" s="5" t="s">
        <v>47</v>
      </c>
      <c r="B4273" s="26">
        <v>44070</v>
      </c>
      <c r="C4273" s="4">
        <v>120</v>
      </c>
      <c r="D4273" s="29">
        <f t="shared" si="326"/>
        <v>1469</v>
      </c>
      <c r="E4273" s="4">
        <f>1</f>
        <v>1</v>
      </c>
      <c r="F4273" s="79">
        <f t="shared" si="327"/>
        <v>8</v>
      </c>
    </row>
    <row r="4274" spans="1:6" x14ac:dyDescent="0.25">
      <c r="A4274" s="61" t="s">
        <v>22</v>
      </c>
      <c r="B4274" s="26">
        <v>44071</v>
      </c>
      <c r="C4274" s="4">
        <v>7486</v>
      </c>
      <c r="D4274" s="29">
        <f>C4274+D4250</f>
        <v>244220</v>
      </c>
      <c r="E4274" s="4">
        <f>26+24+54+39+1</f>
        <v>144</v>
      </c>
      <c r="F4274" s="79">
        <f t="shared" si="327"/>
        <v>5023</v>
      </c>
    </row>
    <row r="4275" spans="1:6" x14ac:dyDescent="0.25">
      <c r="A4275" s="5" t="s">
        <v>20</v>
      </c>
      <c r="B4275" s="26">
        <v>44071</v>
      </c>
      <c r="C4275" s="4">
        <v>1430</v>
      </c>
      <c r="D4275" s="29">
        <f t="shared" ref="D4275:D4287" si="328">C4275+D4251</f>
        <v>91787</v>
      </c>
      <c r="E4275" s="4">
        <f>8+5+14+7+1</f>
        <v>35</v>
      </c>
      <c r="F4275" s="79">
        <f t="shared" ref="F4275:F4313" si="329">E4275+F4251</f>
        <v>2088</v>
      </c>
    </row>
    <row r="4276" spans="1:6" x14ac:dyDescent="0.25">
      <c r="A4276" s="5" t="s">
        <v>35</v>
      </c>
      <c r="B4276" s="26">
        <v>44071</v>
      </c>
      <c r="C4276" s="4">
        <v>1</v>
      </c>
      <c r="D4276" s="29">
        <f t="shared" si="328"/>
        <v>65</v>
      </c>
      <c r="F4276" s="79">
        <f t="shared" si="329"/>
        <v>0</v>
      </c>
    </row>
    <row r="4277" spans="1:6" x14ac:dyDescent="0.25">
      <c r="A4277" s="5" t="s">
        <v>21</v>
      </c>
      <c r="B4277" s="26">
        <v>44071</v>
      </c>
      <c r="C4277" s="4">
        <v>79</v>
      </c>
      <c r="D4277" s="29">
        <f t="shared" si="328"/>
        <v>5183</v>
      </c>
      <c r="E4277" s="4">
        <f>2</f>
        <v>2</v>
      </c>
      <c r="F4277" s="79">
        <f t="shared" si="329"/>
        <v>204</v>
      </c>
    </row>
    <row r="4278" spans="1:6" x14ac:dyDescent="0.25">
      <c r="A4278" s="5" t="s">
        <v>36</v>
      </c>
      <c r="B4278" s="26">
        <v>44071</v>
      </c>
      <c r="C4278" s="4">
        <v>66</v>
      </c>
      <c r="D4278" s="29">
        <f t="shared" si="328"/>
        <v>765</v>
      </c>
      <c r="F4278" s="79">
        <f t="shared" si="329"/>
        <v>7</v>
      </c>
    </row>
    <row r="4279" spans="1:6" x14ac:dyDescent="0.25">
      <c r="A4279" s="5" t="s">
        <v>27</v>
      </c>
      <c r="B4279" s="26">
        <v>44071</v>
      </c>
      <c r="C4279" s="4">
        <v>375</v>
      </c>
      <c r="D4279" s="29">
        <f t="shared" si="328"/>
        <v>7505</v>
      </c>
      <c r="E4279" s="4">
        <f>2</f>
        <v>2</v>
      </c>
      <c r="F4279" s="79">
        <f t="shared" si="329"/>
        <v>111</v>
      </c>
    </row>
    <row r="4280" spans="1:6" x14ac:dyDescent="0.25">
      <c r="A4280" s="5" t="s">
        <v>37</v>
      </c>
      <c r="B4280" s="26">
        <v>44071</v>
      </c>
      <c r="C4280" s="4">
        <v>35</v>
      </c>
      <c r="D4280" s="29">
        <f t="shared" si="328"/>
        <v>313</v>
      </c>
      <c r="F4280" s="79">
        <f t="shared" si="329"/>
        <v>5</v>
      </c>
    </row>
    <row r="4281" spans="1:6" x14ac:dyDescent="0.25">
      <c r="A4281" s="5" t="s">
        <v>38</v>
      </c>
      <c r="B4281" s="26">
        <v>44071</v>
      </c>
      <c r="C4281" s="4">
        <v>155</v>
      </c>
      <c r="D4281" s="29">
        <f t="shared" si="328"/>
        <v>2936</v>
      </c>
      <c r="E4281" s="4">
        <f>1+3</f>
        <v>4</v>
      </c>
      <c r="F4281" s="79">
        <f t="shared" si="329"/>
        <v>38</v>
      </c>
    </row>
    <row r="4282" spans="1:6" x14ac:dyDescent="0.25">
      <c r="A4282" s="5" t="s">
        <v>48</v>
      </c>
      <c r="B4282" s="26">
        <v>44071</v>
      </c>
      <c r="C4282" s="4">
        <v>2</v>
      </c>
      <c r="D4282" s="29">
        <f t="shared" si="328"/>
        <v>84</v>
      </c>
      <c r="F4282" s="79">
        <f>E4282+F4258</f>
        <v>1</v>
      </c>
    </row>
    <row r="4283" spans="1:6" x14ac:dyDescent="0.25">
      <c r="A4283" s="5" t="s">
        <v>39</v>
      </c>
      <c r="B4283" s="26">
        <v>44071</v>
      </c>
      <c r="C4283" s="4">
        <v>347</v>
      </c>
      <c r="D4283" s="29">
        <f t="shared" si="328"/>
        <v>7621</v>
      </c>
      <c r="E4283" s="4">
        <f>3+3+2+3</f>
        <v>11</v>
      </c>
      <c r="F4283" s="79">
        <f t="shared" si="329"/>
        <v>196</v>
      </c>
    </row>
    <row r="4284" spans="1:6" x14ac:dyDescent="0.25">
      <c r="A4284" s="5" t="s">
        <v>40</v>
      </c>
      <c r="B4284" s="26">
        <v>44071</v>
      </c>
      <c r="C4284" s="4">
        <v>0</v>
      </c>
      <c r="D4284" s="29">
        <f t="shared" si="328"/>
        <v>194</v>
      </c>
      <c r="F4284" s="79">
        <f t="shared" si="329"/>
        <v>2</v>
      </c>
    </row>
    <row r="4285" spans="1:6" x14ac:dyDescent="0.25">
      <c r="A4285" s="5" t="s">
        <v>28</v>
      </c>
      <c r="B4285" s="26">
        <v>44071</v>
      </c>
      <c r="C4285" s="4">
        <v>60</v>
      </c>
      <c r="D4285" s="29">
        <f t="shared" si="328"/>
        <v>1332</v>
      </c>
      <c r="F4285" s="79">
        <f t="shared" si="329"/>
        <v>31</v>
      </c>
    </row>
    <row r="4286" spans="1:6" x14ac:dyDescent="0.25">
      <c r="A4286" s="5" t="s">
        <v>24</v>
      </c>
      <c r="B4286" s="26">
        <v>44071</v>
      </c>
      <c r="C4286" s="4">
        <v>342</v>
      </c>
      <c r="D4286" s="29">
        <f t="shared" si="328"/>
        <v>5943</v>
      </c>
      <c r="E4286" s="4">
        <f>2+1</f>
        <v>3</v>
      </c>
      <c r="F4286" s="79">
        <f t="shared" si="329"/>
        <v>71</v>
      </c>
    </row>
    <row r="4287" spans="1:6" x14ac:dyDescent="0.25">
      <c r="A4287" s="5" t="s">
        <v>30</v>
      </c>
      <c r="B4287" s="26">
        <v>44071</v>
      </c>
      <c r="C4287" s="4">
        <v>1</v>
      </c>
      <c r="D4287" s="29">
        <f t="shared" si="328"/>
        <v>59</v>
      </c>
      <c r="F4287" s="79">
        <f t="shared" si="329"/>
        <v>2</v>
      </c>
    </row>
    <row r="4288" spans="1:6" x14ac:dyDescent="0.25">
      <c r="A4288" s="5" t="s">
        <v>26</v>
      </c>
      <c r="B4288" s="26">
        <v>44071</v>
      </c>
      <c r="C4288" s="4">
        <v>99</v>
      </c>
      <c r="D4288" s="29">
        <f>C4288+D4264</f>
        <v>2768</v>
      </c>
      <c r="E4288" s="4">
        <f>3</f>
        <v>3</v>
      </c>
      <c r="F4288" s="79">
        <f t="shared" si="329"/>
        <v>20</v>
      </c>
    </row>
    <row r="4289" spans="1:6" x14ac:dyDescent="0.25">
      <c r="A4289" s="5" t="s">
        <v>25</v>
      </c>
      <c r="B4289" s="26">
        <v>44071</v>
      </c>
      <c r="C4289" s="4">
        <v>150</v>
      </c>
      <c r="D4289" s="29">
        <f>C4289+D4265</f>
        <v>5591</v>
      </c>
      <c r="E4289" s="4">
        <f>1+2+1</f>
        <v>4</v>
      </c>
      <c r="F4289" s="79">
        <f t="shared" si="329"/>
        <v>79</v>
      </c>
    </row>
    <row r="4290" spans="1:6" x14ac:dyDescent="0.25">
      <c r="A4290" s="5" t="s">
        <v>41</v>
      </c>
      <c r="B4290" s="26">
        <v>44071</v>
      </c>
      <c r="C4290" s="4">
        <v>265</v>
      </c>
      <c r="D4290" s="29">
        <f>C4290+D4266</f>
        <v>2729</v>
      </c>
      <c r="E4290" s="4">
        <f>1</f>
        <v>1</v>
      </c>
      <c r="F4290" s="79">
        <f>E4290+F4266</f>
        <v>39</v>
      </c>
    </row>
    <row r="4291" spans="1:6" x14ac:dyDescent="0.25">
      <c r="A4291" s="5" t="s">
        <v>42</v>
      </c>
      <c r="B4291" s="26">
        <v>44071</v>
      </c>
      <c r="C4291" s="4">
        <v>11</v>
      </c>
      <c r="D4291" s="29">
        <f t="shared" ref="D4291:D4297" si="330">C4291+D4267</f>
        <v>193</v>
      </c>
      <c r="F4291" s="79">
        <f>E4291+F4267</f>
        <v>0</v>
      </c>
    </row>
    <row r="4292" spans="1:6" x14ac:dyDescent="0.25">
      <c r="A4292" s="5" t="s">
        <v>43</v>
      </c>
      <c r="B4292" s="26">
        <v>44071</v>
      </c>
      <c r="C4292" s="4">
        <v>10</v>
      </c>
      <c r="D4292" s="29">
        <f t="shared" si="330"/>
        <v>61</v>
      </c>
      <c r="F4292" s="79">
        <f t="shared" si="329"/>
        <v>0</v>
      </c>
    </row>
    <row r="4293" spans="1:6" x14ac:dyDescent="0.25">
      <c r="A4293" s="5" t="s">
        <v>44</v>
      </c>
      <c r="B4293" s="26">
        <v>44071</v>
      </c>
      <c r="C4293" s="4">
        <v>88</v>
      </c>
      <c r="D4293" s="29">
        <f t="shared" si="330"/>
        <v>1618</v>
      </c>
      <c r="E4293" s="4">
        <f>2</f>
        <v>2</v>
      </c>
      <c r="F4293" s="79">
        <f t="shared" ref="F4293:F4298" si="331">E4293+F4269</f>
        <v>13</v>
      </c>
    </row>
    <row r="4294" spans="1:6" x14ac:dyDescent="0.25">
      <c r="A4294" s="5" t="s">
        <v>29</v>
      </c>
      <c r="B4294" s="26">
        <v>44071</v>
      </c>
      <c r="C4294" s="4">
        <v>507</v>
      </c>
      <c r="D4294" s="29">
        <f t="shared" si="330"/>
        <v>6741</v>
      </c>
      <c r="E4294" s="4">
        <f>2+2</f>
        <v>4</v>
      </c>
      <c r="F4294" s="79">
        <f t="shared" si="331"/>
        <v>76</v>
      </c>
    </row>
    <row r="4295" spans="1:6" x14ac:dyDescent="0.25">
      <c r="A4295" s="5" t="s">
        <v>45</v>
      </c>
      <c r="B4295" s="26">
        <v>44071</v>
      </c>
      <c r="C4295" s="4">
        <v>44</v>
      </c>
      <c r="D4295" s="29">
        <f t="shared" si="330"/>
        <v>789</v>
      </c>
      <c r="F4295" s="79">
        <f t="shared" si="331"/>
        <v>6</v>
      </c>
    </row>
    <row r="4296" spans="1:6" x14ac:dyDescent="0.25">
      <c r="A4296" s="5" t="s">
        <v>46</v>
      </c>
      <c r="B4296" s="26">
        <v>44071</v>
      </c>
      <c r="C4296" s="4">
        <v>29</v>
      </c>
      <c r="D4296" s="29">
        <f t="shared" si="330"/>
        <v>1908</v>
      </c>
      <c r="E4296" s="4">
        <f>1+1</f>
        <v>2</v>
      </c>
      <c r="F4296" s="79">
        <f t="shared" si="331"/>
        <v>26</v>
      </c>
    </row>
    <row r="4297" spans="1:6" x14ac:dyDescent="0.25">
      <c r="A4297" s="5" t="s">
        <v>47</v>
      </c>
      <c r="B4297" s="26">
        <v>44071</v>
      </c>
      <c r="C4297" s="4">
        <v>135</v>
      </c>
      <c r="D4297" s="29">
        <f t="shared" si="330"/>
        <v>1604</v>
      </c>
      <c r="E4297" s="4">
        <f>4+1</f>
        <v>5</v>
      </c>
      <c r="F4297" s="79">
        <f t="shared" si="331"/>
        <v>13</v>
      </c>
    </row>
    <row r="4298" spans="1:6" x14ac:dyDescent="0.25">
      <c r="A4298" s="61" t="s">
        <v>22</v>
      </c>
      <c r="B4298" s="26">
        <v>44072</v>
      </c>
      <c r="C4298" s="4">
        <v>5545</v>
      </c>
      <c r="D4298" s="29">
        <f>C4298+D4274</f>
        <v>249765</v>
      </c>
      <c r="E4298" s="4">
        <v>41</v>
      </c>
      <c r="F4298" s="79">
        <f t="shared" si="331"/>
        <v>5064</v>
      </c>
    </row>
    <row r="4299" spans="1:6" x14ac:dyDescent="0.25">
      <c r="A4299" s="5" t="s">
        <v>20</v>
      </c>
      <c r="B4299" s="26">
        <v>44072</v>
      </c>
      <c r="C4299" s="4">
        <v>1195</v>
      </c>
      <c r="D4299" s="29">
        <f t="shared" ref="D4299:D4311" si="332">C4299+D4275</f>
        <v>92982</v>
      </c>
      <c r="E4299" s="4">
        <f>7+5+10+3</f>
        <v>25</v>
      </c>
      <c r="F4299" s="79">
        <f t="shared" si="329"/>
        <v>2113</v>
      </c>
    </row>
    <row r="4300" spans="1:6" x14ac:dyDescent="0.25">
      <c r="A4300" s="5" t="s">
        <v>35</v>
      </c>
      <c r="B4300" s="26">
        <v>44072</v>
      </c>
      <c r="C4300" s="4">
        <v>0</v>
      </c>
      <c r="D4300" s="29">
        <f t="shared" si="332"/>
        <v>65</v>
      </c>
      <c r="F4300" s="79">
        <f t="shared" si="329"/>
        <v>0</v>
      </c>
    </row>
    <row r="4301" spans="1:6" x14ac:dyDescent="0.25">
      <c r="A4301" s="5" t="s">
        <v>21</v>
      </c>
      <c r="B4301" s="26">
        <v>44072</v>
      </c>
      <c r="C4301" s="4">
        <v>98</v>
      </c>
      <c r="D4301" s="29">
        <f t="shared" si="332"/>
        <v>5281</v>
      </c>
      <c r="E4301" s="4">
        <f>1+1</f>
        <v>2</v>
      </c>
      <c r="F4301" s="79">
        <f t="shared" si="329"/>
        <v>206</v>
      </c>
    </row>
    <row r="4302" spans="1:6" x14ac:dyDescent="0.25">
      <c r="A4302" s="5" t="s">
        <v>36</v>
      </c>
      <c r="B4302" s="26">
        <v>44072</v>
      </c>
      <c r="C4302" s="4">
        <v>43</v>
      </c>
      <c r="D4302" s="29">
        <f t="shared" si="332"/>
        <v>808</v>
      </c>
      <c r="F4302" s="79">
        <f t="shared" si="329"/>
        <v>7</v>
      </c>
    </row>
    <row r="4303" spans="1:6" x14ac:dyDescent="0.25">
      <c r="A4303" s="5" t="s">
        <v>27</v>
      </c>
      <c r="B4303" s="26">
        <v>44072</v>
      </c>
      <c r="C4303" s="4">
        <v>337</v>
      </c>
      <c r="D4303" s="29">
        <f t="shared" si="332"/>
        <v>7842</v>
      </c>
      <c r="E4303" s="4">
        <f>4+2</f>
        <v>6</v>
      </c>
      <c r="F4303" s="79">
        <f t="shared" si="329"/>
        <v>117</v>
      </c>
    </row>
    <row r="4304" spans="1:6" x14ac:dyDescent="0.25">
      <c r="A4304" s="5" t="s">
        <v>37</v>
      </c>
      <c r="B4304" s="26">
        <v>44072</v>
      </c>
      <c r="C4304" s="4">
        <v>8</v>
      </c>
      <c r="D4304" s="29">
        <f t="shared" si="332"/>
        <v>321</v>
      </c>
      <c r="F4304" s="79">
        <f t="shared" si="329"/>
        <v>5</v>
      </c>
    </row>
    <row r="4305" spans="1:6" x14ac:dyDescent="0.25">
      <c r="A4305" s="5" t="s">
        <v>38</v>
      </c>
      <c r="B4305" s="26">
        <v>44072</v>
      </c>
      <c r="C4305" s="4">
        <v>125</v>
      </c>
      <c r="D4305" s="29">
        <f t="shared" si="332"/>
        <v>3061</v>
      </c>
      <c r="F4305" s="79">
        <f t="shared" si="329"/>
        <v>38</v>
      </c>
    </row>
    <row r="4306" spans="1:6" x14ac:dyDescent="0.25">
      <c r="A4306" s="5" t="s">
        <v>48</v>
      </c>
      <c r="B4306" s="26">
        <v>44072</v>
      </c>
      <c r="C4306" s="4">
        <v>0</v>
      </c>
      <c r="D4306" s="29">
        <f t="shared" si="332"/>
        <v>84</v>
      </c>
      <c r="F4306" s="79">
        <f>E4306+F4282</f>
        <v>1</v>
      </c>
    </row>
    <row r="4307" spans="1:6" x14ac:dyDescent="0.25">
      <c r="A4307" s="5" t="s">
        <v>39</v>
      </c>
      <c r="B4307" s="26">
        <v>44072</v>
      </c>
      <c r="C4307" s="4">
        <v>321</v>
      </c>
      <c r="D4307" s="29">
        <f t="shared" si="332"/>
        <v>7942</v>
      </c>
      <c r="F4307" s="79">
        <f t="shared" si="329"/>
        <v>196</v>
      </c>
    </row>
    <row r="4308" spans="1:6" x14ac:dyDescent="0.25">
      <c r="A4308" s="5" t="s">
        <v>40</v>
      </c>
      <c r="B4308" s="26">
        <v>44072</v>
      </c>
      <c r="C4308" s="4">
        <v>6</v>
      </c>
      <c r="D4308" s="29">
        <f t="shared" si="332"/>
        <v>200</v>
      </c>
      <c r="F4308" s="79">
        <f t="shared" si="329"/>
        <v>2</v>
      </c>
    </row>
    <row r="4309" spans="1:6" x14ac:dyDescent="0.25">
      <c r="A4309" s="5" t="s">
        <v>28</v>
      </c>
      <c r="B4309" s="26">
        <v>44072</v>
      </c>
      <c r="C4309" s="4">
        <v>28</v>
      </c>
      <c r="D4309" s="29">
        <f t="shared" si="332"/>
        <v>1360</v>
      </c>
      <c r="F4309" s="79">
        <f t="shared" si="329"/>
        <v>31</v>
      </c>
    </row>
    <row r="4310" spans="1:6" x14ac:dyDescent="0.25">
      <c r="A4310" s="5" t="s">
        <v>24</v>
      </c>
      <c r="B4310" s="26">
        <v>44072</v>
      </c>
      <c r="C4310" s="4">
        <v>290</v>
      </c>
      <c r="D4310" s="29">
        <f t="shared" si="332"/>
        <v>6233</v>
      </c>
      <c r="F4310" s="79">
        <f t="shared" si="329"/>
        <v>71</v>
      </c>
    </row>
    <row r="4311" spans="1:6" x14ac:dyDescent="0.25">
      <c r="A4311" s="5" t="s">
        <v>30</v>
      </c>
      <c r="B4311" s="26">
        <v>44072</v>
      </c>
      <c r="C4311" s="4">
        <v>1</v>
      </c>
      <c r="D4311" s="29">
        <f t="shared" si="332"/>
        <v>60</v>
      </c>
      <c r="F4311" s="79">
        <f t="shared" si="329"/>
        <v>2</v>
      </c>
    </row>
    <row r="4312" spans="1:6" x14ac:dyDescent="0.25">
      <c r="A4312" s="5" t="s">
        <v>26</v>
      </c>
      <c r="B4312" s="26">
        <v>44072</v>
      </c>
      <c r="C4312" s="4">
        <v>77</v>
      </c>
      <c r="D4312" s="29">
        <f>C4312+D4288</f>
        <v>2845</v>
      </c>
      <c r="F4312" s="79">
        <f t="shared" si="329"/>
        <v>20</v>
      </c>
    </row>
    <row r="4313" spans="1:6" x14ac:dyDescent="0.25">
      <c r="A4313" s="5" t="s">
        <v>25</v>
      </c>
      <c r="B4313" s="26">
        <v>44072</v>
      </c>
      <c r="C4313" s="4">
        <v>188</v>
      </c>
      <c r="D4313" s="29">
        <f>C4313+D4289</f>
        <v>5779</v>
      </c>
      <c r="E4313" s="4">
        <f>2</f>
        <v>2</v>
      </c>
      <c r="F4313" s="79">
        <f t="shared" si="329"/>
        <v>81</v>
      </c>
    </row>
    <row r="4314" spans="1:6" x14ac:dyDescent="0.25">
      <c r="A4314" s="5" t="s">
        <v>41</v>
      </c>
      <c r="B4314" s="26">
        <v>44072</v>
      </c>
      <c r="C4314" s="4">
        <v>182</v>
      </c>
      <c r="D4314" s="29">
        <f>C4314+D4290</f>
        <v>2911</v>
      </c>
      <c r="F4314" s="79">
        <f>E4314+F4290</f>
        <v>39</v>
      </c>
    </row>
    <row r="4315" spans="1:6" x14ac:dyDescent="0.25">
      <c r="A4315" s="5" t="s">
        <v>42</v>
      </c>
      <c r="B4315" s="26">
        <v>44072</v>
      </c>
      <c r="C4315" s="4">
        <v>13</v>
      </c>
      <c r="D4315" s="29">
        <f t="shared" ref="D4315:D4321" si="333">C4315+D4291</f>
        <v>206</v>
      </c>
      <c r="F4315" s="79">
        <f>E4315+F4291</f>
        <v>0</v>
      </c>
    </row>
    <row r="4316" spans="1:6" x14ac:dyDescent="0.25">
      <c r="A4316" s="5" t="s">
        <v>43</v>
      </c>
      <c r="B4316" s="26">
        <v>44072</v>
      </c>
      <c r="C4316" s="4">
        <v>25</v>
      </c>
      <c r="D4316" s="29">
        <f t="shared" si="333"/>
        <v>86</v>
      </c>
      <c r="F4316" s="79">
        <f>E4316+F4292</f>
        <v>0</v>
      </c>
    </row>
    <row r="4317" spans="1:6" x14ac:dyDescent="0.25">
      <c r="A4317" s="5" t="s">
        <v>44</v>
      </c>
      <c r="B4317" s="26">
        <v>44072</v>
      </c>
      <c r="C4317" s="4">
        <v>32</v>
      </c>
      <c r="D4317" s="29">
        <f t="shared" si="333"/>
        <v>1650</v>
      </c>
      <c r="F4317" s="79">
        <f t="shared" ref="F4317:F4322" si="334">E4317+F4293</f>
        <v>13</v>
      </c>
    </row>
    <row r="4318" spans="1:6" x14ac:dyDescent="0.25">
      <c r="A4318" s="5" t="s">
        <v>29</v>
      </c>
      <c r="B4318" s="26">
        <v>44072</v>
      </c>
      <c r="C4318" s="4">
        <v>406</v>
      </c>
      <c r="D4318" s="29">
        <f t="shared" si="333"/>
        <v>7147</v>
      </c>
      <c r="E4318" s="4">
        <f>1</f>
        <v>1</v>
      </c>
      <c r="F4318" s="79">
        <f t="shared" si="334"/>
        <v>77</v>
      </c>
    </row>
    <row r="4319" spans="1:6" x14ac:dyDescent="0.25">
      <c r="A4319" s="5" t="s">
        <v>45</v>
      </c>
      <c r="B4319" s="26">
        <v>44072</v>
      </c>
      <c r="C4319" s="4">
        <v>52</v>
      </c>
      <c r="D4319" s="29">
        <f t="shared" si="333"/>
        <v>841</v>
      </c>
      <c r="E4319" s="4">
        <f>1+2</f>
        <v>3</v>
      </c>
      <c r="F4319" s="79">
        <f t="shared" si="334"/>
        <v>9</v>
      </c>
    </row>
    <row r="4320" spans="1:6" x14ac:dyDescent="0.25">
      <c r="A4320" s="5" t="s">
        <v>46</v>
      </c>
      <c r="B4320" s="26">
        <v>44072</v>
      </c>
      <c r="C4320" s="4">
        <v>35</v>
      </c>
      <c r="D4320" s="29">
        <f t="shared" si="333"/>
        <v>1943</v>
      </c>
      <c r="E4320" s="4">
        <f>2</f>
        <v>2</v>
      </c>
      <c r="F4320" s="79">
        <f t="shared" si="334"/>
        <v>28</v>
      </c>
    </row>
    <row r="4321" spans="1:6" x14ac:dyDescent="0.25">
      <c r="A4321" s="5" t="s">
        <v>47</v>
      </c>
      <c r="B4321" s="26">
        <v>44072</v>
      </c>
      <c r="C4321" s="4">
        <v>223</v>
      </c>
      <c r="D4321" s="29">
        <f t="shared" si="333"/>
        <v>1827</v>
      </c>
      <c r="F4321" s="79">
        <f t="shared" si="334"/>
        <v>13</v>
      </c>
    </row>
    <row r="4322" spans="1:6" x14ac:dyDescent="0.25">
      <c r="A4322" s="61" t="s">
        <v>22</v>
      </c>
      <c r="B4322" s="26">
        <v>44073</v>
      </c>
      <c r="C4322" s="4">
        <v>3887</v>
      </c>
      <c r="D4322" s="29">
        <f>C4322+D4298</f>
        <v>253652</v>
      </c>
      <c r="E4322" s="4">
        <v>37</v>
      </c>
      <c r="F4322" s="79">
        <f t="shared" si="334"/>
        <v>5101</v>
      </c>
    </row>
    <row r="4323" spans="1:6" x14ac:dyDescent="0.25">
      <c r="A4323" s="5" t="s">
        <v>20</v>
      </c>
      <c r="B4323" s="26">
        <v>44073</v>
      </c>
      <c r="C4323" s="4">
        <v>1235</v>
      </c>
      <c r="D4323" s="29">
        <f t="shared" ref="D4323:D4335" si="335">C4323+D4299</f>
        <v>94217</v>
      </c>
      <c r="E4323" s="4">
        <f>5+5+9+8+1</f>
        <v>28</v>
      </c>
      <c r="F4323" s="79">
        <f t="shared" ref="F4323:F4361" si="336">E4323+F4299</f>
        <v>2141</v>
      </c>
    </row>
    <row r="4324" spans="1:6" x14ac:dyDescent="0.25">
      <c r="A4324" s="5" t="s">
        <v>35</v>
      </c>
      <c r="B4324" s="26">
        <v>44073</v>
      </c>
      <c r="C4324" s="4">
        <v>0</v>
      </c>
      <c r="D4324" s="29">
        <f t="shared" si="335"/>
        <v>65</v>
      </c>
      <c r="F4324" s="79">
        <f t="shared" si="336"/>
        <v>0</v>
      </c>
    </row>
    <row r="4325" spans="1:6" x14ac:dyDescent="0.25">
      <c r="A4325" s="5" t="s">
        <v>21</v>
      </c>
      <c r="B4325" s="26">
        <v>44073</v>
      </c>
      <c r="C4325" s="4">
        <v>61</v>
      </c>
      <c r="D4325" s="29">
        <f t="shared" si="335"/>
        <v>5342</v>
      </c>
      <c r="E4325" s="4">
        <f>1+2</f>
        <v>3</v>
      </c>
      <c r="F4325" s="79">
        <f t="shared" si="336"/>
        <v>209</v>
      </c>
    </row>
    <row r="4326" spans="1:6" x14ac:dyDescent="0.25">
      <c r="A4326" s="5" t="s">
        <v>36</v>
      </c>
      <c r="B4326" s="26">
        <v>44073</v>
      </c>
      <c r="C4326" s="4">
        <v>12</v>
      </c>
      <c r="D4326" s="29">
        <f t="shared" si="335"/>
        <v>820</v>
      </c>
      <c r="F4326" s="79">
        <f t="shared" si="336"/>
        <v>7</v>
      </c>
    </row>
    <row r="4327" spans="1:6" x14ac:dyDescent="0.25">
      <c r="A4327" s="5" t="s">
        <v>27</v>
      </c>
      <c r="B4327" s="26">
        <v>44073</v>
      </c>
      <c r="C4327" s="4">
        <v>292</v>
      </c>
      <c r="D4327" s="29">
        <f t="shared" si="335"/>
        <v>8134</v>
      </c>
      <c r="E4327" s="4">
        <f>1+3+2</f>
        <v>6</v>
      </c>
      <c r="F4327" s="79">
        <f t="shared" si="336"/>
        <v>123</v>
      </c>
    </row>
    <row r="4328" spans="1:6" x14ac:dyDescent="0.25">
      <c r="A4328" s="5" t="s">
        <v>37</v>
      </c>
      <c r="B4328" s="26">
        <v>44073</v>
      </c>
      <c r="C4328" s="4">
        <v>-4</v>
      </c>
      <c r="D4328" s="29">
        <f t="shared" si="335"/>
        <v>317</v>
      </c>
      <c r="F4328" s="79">
        <f t="shared" si="336"/>
        <v>5</v>
      </c>
    </row>
    <row r="4329" spans="1:6" x14ac:dyDescent="0.25">
      <c r="A4329" s="5" t="s">
        <v>38</v>
      </c>
      <c r="B4329" s="26">
        <v>44073</v>
      </c>
      <c r="C4329" s="4">
        <v>110</v>
      </c>
      <c r="D4329" s="29">
        <f t="shared" si="335"/>
        <v>3171</v>
      </c>
      <c r="E4329" s="4">
        <f>1+5+1</f>
        <v>7</v>
      </c>
      <c r="F4329" s="79">
        <f t="shared" si="336"/>
        <v>45</v>
      </c>
    </row>
    <row r="4330" spans="1:6" x14ac:dyDescent="0.25">
      <c r="A4330" s="5" t="s">
        <v>48</v>
      </c>
      <c r="B4330" s="26">
        <v>44073</v>
      </c>
      <c r="C4330" s="4">
        <v>-1</v>
      </c>
      <c r="D4330" s="29">
        <f t="shared" si="335"/>
        <v>83</v>
      </c>
      <c r="F4330" s="79">
        <f>E4330+F4306</f>
        <v>1</v>
      </c>
    </row>
    <row r="4331" spans="1:6" x14ac:dyDescent="0.25">
      <c r="A4331" s="5" t="s">
        <v>39</v>
      </c>
      <c r="B4331" s="26">
        <v>44073</v>
      </c>
      <c r="C4331" s="4">
        <v>149</v>
      </c>
      <c r="D4331" s="29">
        <f t="shared" si="335"/>
        <v>8091</v>
      </c>
      <c r="F4331" s="79">
        <f t="shared" si="336"/>
        <v>196</v>
      </c>
    </row>
    <row r="4332" spans="1:6" x14ac:dyDescent="0.25">
      <c r="A4332" s="5" t="s">
        <v>40</v>
      </c>
      <c r="B4332" s="26">
        <v>44073</v>
      </c>
      <c r="C4332" s="4">
        <v>0</v>
      </c>
      <c r="D4332" s="29">
        <f t="shared" si="335"/>
        <v>200</v>
      </c>
      <c r="F4332" s="79">
        <f t="shared" si="336"/>
        <v>2</v>
      </c>
    </row>
    <row r="4333" spans="1:6" x14ac:dyDescent="0.25">
      <c r="A4333" s="5" t="s">
        <v>28</v>
      </c>
      <c r="B4333" s="26">
        <v>44073</v>
      </c>
      <c r="C4333" s="4">
        <v>57</v>
      </c>
      <c r="D4333" s="29">
        <f t="shared" si="335"/>
        <v>1417</v>
      </c>
      <c r="F4333" s="79">
        <f t="shared" si="336"/>
        <v>31</v>
      </c>
    </row>
    <row r="4334" spans="1:6" x14ac:dyDescent="0.25">
      <c r="A4334" s="5" t="s">
        <v>24</v>
      </c>
      <c r="B4334" s="26">
        <v>44073</v>
      </c>
      <c r="C4334" s="4">
        <v>316</v>
      </c>
      <c r="D4334" s="29">
        <f t="shared" si="335"/>
        <v>6549</v>
      </c>
      <c r="E4334" s="4">
        <f>1+3</f>
        <v>4</v>
      </c>
      <c r="F4334" s="79">
        <f t="shared" si="336"/>
        <v>75</v>
      </c>
    </row>
    <row r="4335" spans="1:6" x14ac:dyDescent="0.25">
      <c r="A4335" s="5" t="s">
        <v>30</v>
      </c>
      <c r="B4335" s="26">
        <v>44073</v>
      </c>
      <c r="C4335" s="4">
        <v>2</v>
      </c>
      <c r="D4335" s="29">
        <f t="shared" si="335"/>
        <v>62</v>
      </c>
      <c r="F4335" s="79">
        <f t="shared" si="336"/>
        <v>2</v>
      </c>
    </row>
    <row r="4336" spans="1:6" x14ac:dyDescent="0.25">
      <c r="A4336" s="5" t="s">
        <v>26</v>
      </c>
      <c r="B4336" s="26">
        <v>44073</v>
      </c>
      <c r="C4336" s="4">
        <v>87</v>
      </c>
      <c r="D4336" s="29">
        <f>C4336+D4312</f>
        <v>2932</v>
      </c>
      <c r="E4336" s="4">
        <f>1</f>
        <v>1</v>
      </c>
      <c r="F4336" s="79">
        <f t="shared" si="336"/>
        <v>21</v>
      </c>
    </row>
    <row r="4337" spans="1:6" x14ac:dyDescent="0.25">
      <c r="A4337" s="5" t="s">
        <v>25</v>
      </c>
      <c r="B4337" s="26">
        <v>44073</v>
      </c>
      <c r="C4337" s="4">
        <v>91</v>
      </c>
      <c r="D4337" s="29">
        <f>C4337+D4313</f>
        <v>5870</v>
      </c>
      <c r="E4337" s="4">
        <f>2+4+4+2</f>
        <v>12</v>
      </c>
      <c r="F4337" s="79">
        <f t="shared" si="336"/>
        <v>93</v>
      </c>
    </row>
    <row r="4338" spans="1:6" x14ac:dyDescent="0.25">
      <c r="A4338" s="5" t="s">
        <v>41</v>
      </c>
      <c r="B4338" s="26">
        <v>44073</v>
      </c>
      <c r="C4338" s="4">
        <v>250</v>
      </c>
      <c r="D4338" s="29">
        <f>C4338+D4314</f>
        <v>3161</v>
      </c>
      <c r="E4338" s="4">
        <f>2</f>
        <v>2</v>
      </c>
      <c r="F4338" s="79">
        <f>E4338+F4314</f>
        <v>41</v>
      </c>
    </row>
    <row r="4339" spans="1:6" x14ac:dyDescent="0.25">
      <c r="A4339" s="5" t="s">
        <v>42</v>
      </c>
      <c r="B4339" s="26">
        <v>44073</v>
      </c>
      <c r="C4339" s="4">
        <v>15</v>
      </c>
      <c r="D4339" s="29">
        <f t="shared" ref="D4339:D4345" si="337">C4339+D4315</f>
        <v>221</v>
      </c>
      <c r="F4339" s="79">
        <f>E4339+F4315</f>
        <v>0</v>
      </c>
    </row>
    <row r="4340" spans="1:6" x14ac:dyDescent="0.25">
      <c r="A4340" s="5" t="s">
        <v>43</v>
      </c>
      <c r="B4340" s="26">
        <v>44073</v>
      </c>
      <c r="C4340" s="4">
        <v>-1</v>
      </c>
      <c r="D4340" s="29">
        <f t="shared" si="337"/>
        <v>85</v>
      </c>
      <c r="F4340" s="79">
        <f t="shared" si="336"/>
        <v>0</v>
      </c>
    </row>
    <row r="4341" spans="1:6" x14ac:dyDescent="0.25">
      <c r="A4341" s="5" t="s">
        <v>44</v>
      </c>
      <c r="B4341" s="26">
        <v>44073</v>
      </c>
      <c r="C4341" s="4">
        <v>84</v>
      </c>
      <c r="D4341" s="29">
        <f t="shared" si="337"/>
        <v>1734</v>
      </c>
      <c r="F4341" s="79">
        <f t="shared" ref="F4341:F4346" si="338">E4341+F4317</f>
        <v>13</v>
      </c>
    </row>
    <row r="4342" spans="1:6" x14ac:dyDescent="0.25">
      <c r="A4342" s="5" t="s">
        <v>29</v>
      </c>
      <c r="B4342" s="26">
        <v>44073</v>
      </c>
      <c r="C4342" s="4">
        <v>283</v>
      </c>
      <c r="D4342" s="29">
        <f t="shared" si="337"/>
        <v>7430</v>
      </c>
      <c r="E4342" s="4">
        <f>1+2</f>
        <v>3</v>
      </c>
      <c r="F4342" s="79">
        <f t="shared" si="338"/>
        <v>80</v>
      </c>
    </row>
    <row r="4343" spans="1:6" x14ac:dyDescent="0.25">
      <c r="A4343" s="5" t="s">
        <v>45</v>
      </c>
      <c r="B4343" s="26">
        <v>44073</v>
      </c>
      <c r="C4343" s="4">
        <v>57</v>
      </c>
      <c r="D4343" s="29">
        <f t="shared" si="337"/>
        <v>898</v>
      </c>
      <c r="E4343" s="4">
        <f>1</f>
        <v>1</v>
      </c>
      <c r="F4343" s="79">
        <f t="shared" si="338"/>
        <v>10</v>
      </c>
    </row>
    <row r="4344" spans="1:6" x14ac:dyDescent="0.25">
      <c r="A4344" s="5" t="s">
        <v>46</v>
      </c>
      <c r="B4344" s="26">
        <v>44073</v>
      </c>
      <c r="C4344" s="4">
        <v>39</v>
      </c>
      <c r="D4344" s="29">
        <f t="shared" si="337"/>
        <v>1982</v>
      </c>
      <c r="F4344" s="79">
        <f t="shared" si="338"/>
        <v>28</v>
      </c>
    </row>
    <row r="4345" spans="1:6" x14ac:dyDescent="0.25">
      <c r="A4345" s="5" t="s">
        <v>47</v>
      </c>
      <c r="B4345" s="26">
        <v>44073</v>
      </c>
      <c r="C4345" s="4">
        <v>166</v>
      </c>
      <c r="D4345" s="29">
        <f t="shared" si="337"/>
        <v>1993</v>
      </c>
      <c r="F4345" s="79">
        <f t="shared" si="338"/>
        <v>13</v>
      </c>
    </row>
    <row r="4346" spans="1:6" x14ac:dyDescent="0.25">
      <c r="A4346" s="61" t="s">
        <v>22</v>
      </c>
      <c r="B4346" s="26">
        <v>44074</v>
      </c>
      <c r="C4346" s="4">
        <v>5141</v>
      </c>
      <c r="D4346" s="29">
        <f>C4346+D4322</f>
        <v>258793</v>
      </c>
      <c r="E4346" s="4">
        <f>14+12+1+55+40+2</f>
        <v>124</v>
      </c>
      <c r="F4346" s="79">
        <f t="shared" si="338"/>
        <v>5225</v>
      </c>
    </row>
    <row r="4347" spans="1:6" x14ac:dyDescent="0.25">
      <c r="A4347" s="5" t="s">
        <v>20</v>
      </c>
      <c r="B4347" s="26">
        <v>44074</v>
      </c>
      <c r="C4347" s="4">
        <v>1387</v>
      </c>
      <c r="D4347" s="29">
        <f t="shared" ref="D4347:D4359" si="339">C4347+D4323</f>
        <v>95604</v>
      </c>
      <c r="E4347" s="4">
        <f>2+2+1+18+21+1</f>
        <v>45</v>
      </c>
      <c r="F4347" s="79">
        <f t="shared" si="336"/>
        <v>2186</v>
      </c>
    </row>
    <row r="4348" spans="1:6" x14ac:dyDescent="0.25">
      <c r="A4348" s="5" t="s">
        <v>35</v>
      </c>
      <c r="B4348" s="26">
        <v>44074</v>
      </c>
      <c r="C4348" s="4">
        <v>1</v>
      </c>
      <c r="D4348" s="29">
        <f t="shared" si="339"/>
        <v>66</v>
      </c>
      <c r="F4348" s="79">
        <f t="shared" si="336"/>
        <v>0</v>
      </c>
    </row>
    <row r="4349" spans="1:6" x14ac:dyDescent="0.25">
      <c r="A4349" s="5" t="s">
        <v>21</v>
      </c>
      <c r="B4349" s="26">
        <v>44074</v>
      </c>
      <c r="C4349" s="4">
        <v>75</v>
      </c>
      <c r="D4349" s="29">
        <f t="shared" si="339"/>
        <v>5417</v>
      </c>
      <c r="E4349" s="4">
        <f>2+1+2+1</f>
        <v>6</v>
      </c>
      <c r="F4349" s="79">
        <f t="shared" si="336"/>
        <v>215</v>
      </c>
    </row>
    <row r="4350" spans="1:6" x14ac:dyDescent="0.25">
      <c r="A4350" s="5" t="s">
        <v>36</v>
      </c>
      <c r="B4350" s="26">
        <v>44074</v>
      </c>
      <c r="C4350" s="4">
        <v>79</v>
      </c>
      <c r="D4350" s="29">
        <f t="shared" si="339"/>
        <v>899</v>
      </c>
      <c r="F4350" s="79">
        <f t="shared" si="336"/>
        <v>7</v>
      </c>
    </row>
    <row r="4351" spans="1:6" x14ac:dyDescent="0.25">
      <c r="A4351" s="5" t="s">
        <v>27</v>
      </c>
      <c r="B4351" s="26">
        <v>44074</v>
      </c>
      <c r="C4351" s="4">
        <v>388</v>
      </c>
      <c r="D4351" s="29">
        <f t="shared" si="339"/>
        <v>8522</v>
      </c>
      <c r="E4351" s="4">
        <f>1+1</f>
        <v>2</v>
      </c>
      <c r="F4351" s="79">
        <f>E4351+F4327</f>
        <v>125</v>
      </c>
    </row>
    <row r="4352" spans="1:6" x14ac:dyDescent="0.25">
      <c r="A4352" s="5" t="s">
        <v>37</v>
      </c>
      <c r="B4352" s="26">
        <v>44074</v>
      </c>
      <c r="C4352" s="4">
        <v>-6</v>
      </c>
      <c r="D4352" s="29">
        <f t="shared" si="339"/>
        <v>311</v>
      </c>
      <c r="F4352" s="79">
        <f t="shared" si="336"/>
        <v>5</v>
      </c>
    </row>
    <row r="4353" spans="1:6" x14ac:dyDescent="0.25">
      <c r="A4353" s="5" t="s">
        <v>38</v>
      </c>
      <c r="B4353" s="26">
        <v>44074</v>
      </c>
      <c r="C4353" s="4">
        <v>167</v>
      </c>
      <c r="D4353" s="29">
        <f t="shared" si="339"/>
        <v>3338</v>
      </c>
      <c r="E4353" s="4">
        <f>1+1</f>
        <v>2</v>
      </c>
      <c r="F4353" s="79">
        <f t="shared" si="336"/>
        <v>47</v>
      </c>
    </row>
    <row r="4354" spans="1:6" x14ac:dyDescent="0.25">
      <c r="A4354" s="5" t="s">
        <v>48</v>
      </c>
      <c r="B4354" s="26">
        <v>44074</v>
      </c>
      <c r="C4354" s="4">
        <v>1</v>
      </c>
      <c r="D4354" s="29">
        <f t="shared" si="339"/>
        <v>84</v>
      </c>
      <c r="F4354" s="79">
        <f>E4354+F4330</f>
        <v>1</v>
      </c>
    </row>
    <row r="4355" spans="1:6" x14ac:dyDescent="0.25">
      <c r="A4355" s="5" t="s">
        <v>39</v>
      </c>
      <c r="B4355" s="26">
        <v>44074</v>
      </c>
      <c r="C4355" s="4">
        <v>327</v>
      </c>
      <c r="D4355" s="29">
        <f t="shared" si="339"/>
        <v>8418</v>
      </c>
      <c r="F4355" s="79">
        <f t="shared" si="336"/>
        <v>196</v>
      </c>
    </row>
    <row r="4356" spans="1:6" x14ac:dyDescent="0.25">
      <c r="A4356" s="5" t="s">
        <v>40</v>
      </c>
      <c r="B4356" s="26">
        <v>44074</v>
      </c>
      <c r="C4356" s="4">
        <v>4</v>
      </c>
      <c r="D4356" s="29">
        <f t="shared" si="339"/>
        <v>204</v>
      </c>
      <c r="F4356" s="79">
        <f t="shared" si="336"/>
        <v>2</v>
      </c>
    </row>
    <row r="4357" spans="1:6" x14ac:dyDescent="0.25">
      <c r="A4357" s="5" t="s">
        <v>28</v>
      </c>
      <c r="B4357" s="26">
        <v>44074</v>
      </c>
      <c r="C4357" s="4">
        <v>171</v>
      </c>
      <c r="D4357" s="29">
        <f t="shared" si="339"/>
        <v>1588</v>
      </c>
      <c r="F4357" s="79">
        <f t="shared" si="336"/>
        <v>31</v>
      </c>
    </row>
    <row r="4358" spans="1:6" x14ac:dyDescent="0.25">
      <c r="A4358" s="5" t="s">
        <v>24</v>
      </c>
      <c r="B4358" s="26">
        <v>44074</v>
      </c>
      <c r="C4358" s="4">
        <v>281</v>
      </c>
      <c r="D4358" s="29">
        <f t="shared" si="339"/>
        <v>6830</v>
      </c>
      <c r="E4358" s="4">
        <f>1+1+1</f>
        <v>3</v>
      </c>
      <c r="F4358" s="79">
        <f t="shared" si="336"/>
        <v>78</v>
      </c>
    </row>
    <row r="4359" spans="1:6" x14ac:dyDescent="0.25">
      <c r="A4359" s="5" t="s">
        <v>30</v>
      </c>
      <c r="B4359" s="26">
        <v>44074</v>
      </c>
      <c r="C4359" s="4">
        <v>0</v>
      </c>
      <c r="D4359" s="29">
        <f t="shared" si="339"/>
        <v>62</v>
      </c>
      <c r="F4359" s="79">
        <f t="shared" si="336"/>
        <v>2</v>
      </c>
    </row>
    <row r="4360" spans="1:6" x14ac:dyDescent="0.25">
      <c r="A4360" s="5" t="s">
        <v>26</v>
      </c>
      <c r="B4360" s="26">
        <v>44074</v>
      </c>
      <c r="C4360" s="4">
        <v>104</v>
      </c>
      <c r="D4360" s="29">
        <f>C4360+D4336</f>
        <v>3036</v>
      </c>
      <c r="E4360" s="4">
        <f>2</f>
        <v>2</v>
      </c>
      <c r="F4360" s="79">
        <f t="shared" si="336"/>
        <v>23</v>
      </c>
    </row>
    <row r="4361" spans="1:6" x14ac:dyDescent="0.25">
      <c r="A4361" s="5" t="s">
        <v>25</v>
      </c>
      <c r="B4361" s="26">
        <v>44074</v>
      </c>
      <c r="C4361" s="4">
        <v>126</v>
      </c>
      <c r="D4361" s="29">
        <f>C4361+D4337</f>
        <v>5996</v>
      </c>
      <c r="E4361" s="4">
        <f>2</f>
        <v>2</v>
      </c>
      <c r="F4361" s="79">
        <f t="shared" si="336"/>
        <v>95</v>
      </c>
    </row>
    <row r="4362" spans="1:6" x14ac:dyDescent="0.25">
      <c r="A4362" s="5" t="s">
        <v>41</v>
      </c>
      <c r="B4362" s="26">
        <v>44074</v>
      </c>
      <c r="C4362" s="4">
        <v>159</v>
      </c>
      <c r="D4362" s="29">
        <f>C4362+D4338</f>
        <v>3320</v>
      </c>
      <c r="E4362" s="4">
        <f>1+2+1</f>
        <v>4</v>
      </c>
      <c r="F4362" s="79">
        <f>E4362+F4338</f>
        <v>45</v>
      </c>
    </row>
    <row r="4363" spans="1:6" x14ac:dyDescent="0.25">
      <c r="A4363" s="5" t="s">
        <v>42</v>
      </c>
      <c r="B4363" s="26">
        <v>44074</v>
      </c>
      <c r="C4363" s="4">
        <v>2</v>
      </c>
      <c r="D4363" s="29">
        <f t="shared" ref="D4363:D4369" si="340">C4363+D4339</f>
        <v>223</v>
      </c>
      <c r="F4363" s="79">
        <f>E4363+F4339</f>
        <v>0</v>
      </c>
    </row>
    <row r="4364" spans="1:6" x14ac:dyDescent="0.25">
      <c r="A4364" s="5" t="s">
        <v>43</v>
      </c>
      <c r="B4364" s="26">
        <v>44074</v>
      </c>
      <c r="C4364" s="4">
        <v>62</v>
      </c>
      <c r="D4364" s="29">
        <f t="shared" si="340"/>
        <v>147</v>
      </c>
      <c r="F4364" s="79">
        <f>E4364+F4340</f>
        <v>0</v>
      </c>
    </row>
    <row r="4365" spans="1:6" x14ac:dyDescent="0.25">
      <c r="A4365" s="5" t="s">
        <v>44</v>
      </c>
      <c r="B4365" s="26">
        <v>44074</v>
      </c>
      <c r="C4365" s="4">
        <v>37</v>
      </c>
      <c r="D4365" s="29">
        <f t="shared" si="340"/>
        <v>1771</v>
      </c>
      <c r="F4365" s="79">
        <f t="shared" ref="F4365:F4370" si="341">E4365+F4341</f>
        <v>13</v>
      </c>
    </row>
    <row r="4366" spans="1:6" x14ac:dyDescent="0.25">
      <c r="A4366" s="5" t="s">
        <v>29</v>
      </c>
      <c r="B4366" s="26">
        <v>44074</v>
      </c>
      <c r="C4366" s="4">
        <v>475</v>
      </c>
      <c r="D4366" s="29">
        <f t="shared" si="340"/>
        <v>7905</v>
      </c>
      <c r="E4366" s="4">
        <f>1+6+3</f>
        <v>10</v>
      </c>
      <c r="F4366" s="79">
        <f t="shared" si="341"/>
        <v>90</v>
      </c>
    </row>
    <row r="4367" spans="1:6" x14ac:dyDescent="0.25">
      <c r="A4367" s="5" t="s">
        <v>45</v>
      </c>
      <c r="B4367" s="26">
        <v>44074</v>
      </c>
      <c r="C4367" s="4">
        <v>40</v>
      </c>
      <c r="D4367" s="29">
        <f t="shared" si="340"/>
        <v>938</v>
      </c>
      <c r="E4367" s="4">
        <f>1</f>
        <v>1</v>
      </c>
      <c r="F4367" s="79">
        <f t="shared" si="341"/>
        <v>11</v>
      </c>
    </row>
    <row r="4368" spans="1:6" x14ac:dyDescent="0.25">
      <c r="A4368" s="5" t="s">
        <v>46</v>
      </c>
      <c r="B4368" s="26">
        <v>44074</v>
      </c>
      <c r="C4368" s="4">
        <v>38</v>
      </c>
      <c r="D4368" s="29">
        <f t="shared" si="340"/>
        <v>2020</v>
      </c>
      <c r="E4368" s="4">
        <f>1</f>
        <v>1</v>
      </c>
      <c r="F4368" s="79">
        <f t="shared" si="341"/>
        <v>29</v>
      </c>
    </row>
    <row r="4369" spans="1:6" x14ac:dyDescent="0.25">
      <c r="A4369" s="5" t="s">
        <v>47</v>
      </c>
      <c r="B4369" s="26">
        <v>44074</v>
      </c>
      <c r="C4369" s="4">
        <v>250</v>
      </c>
      <c r="D4369" s="29">
        <f t="shared" si="340"/>
        <v>2243</v>
      </c>
      <c r="E4369" s="4">
        <f>1</f>
        <v>1</v>
      </c>
      <c r="F4369" s="79">
        <f t="shared" si="341"/>
        <v>14</v>
      </c>
    </row>
    <row r="4370" spans="1:6" x14ac:dyDescent="0.25">
      <c r="A4370" s="61" t="s">
        <v>22</v>
      </c>
      <c r="B4370" s="26">
        <v>44075</v>
      </c>
      <c r="C4370" s="4">
        <v>6157</v>
      </c>
      <c r="D4370" s="29">
        <f>C4370+D4346</f>
        <v>264950</v>
      </c>
      <c r="E4370" s="4">
        <f>21+24+69+63</f>
        <v>177</v>
      </c>
      <c r="F4370" s="79">
        <f t="shared" si="341"/>
        <v>5402</v>
      </c>
    </row>
    <row r="4371" spans="1:6" x14ac:dyDescent="0.25">
      <c r="A4371" s="5" t="s">
        <v>20</v>
      </c>
      <c r="B4371" s="26">
        <v>44075</v>
      </c>
      <c r="C4371" s="4">
        <v>1395</v>
      </c>
      <c r="D4371" s="29">
        <f t="shared" ref="D4371:D4383" si="342">C4371+D4347</f>
        <v>96999</v>
      </c>
      <c r="E4371" s="4">
        <f>7+6+1+19+19</f>
        <v>52</v>
      </c>
      <c r="F4371" s="79">
        <f t="shared" ref="F4371:F4409" si="343">E4371+F4347</f>
        <v>2238</v>
      </c>
    </row>
    <row r="4372" spans="1:6" x14ac:dyDescent="0.25">
      <c r="A4372" s="5" t="s">
        <v>35</v>
      </c>
      <c r="B4372" s="26">
        <v>44075</v>
      </c>
      <c r="C4372" s="4">
        <v>1</v>
      </c>
      <c r="D4372" s="29">
        <f t="shared" si="342"/>
        <v>67</v>
      </c>
      <c r="F4372" s="79">
        <f t="shared" si="343"/>
        <v>0</v>
      </c>
    </row>
    <row r="4373" spans="1:6" x14ac:dyDescent="0.25">
      <c r="A4373" s="5" t="s">
        <v>21</v>
      </c>
      <c r="B4373" s="26">
        <v>44075</v>
      </c>
      <c r="C4373" s="4">
        <v>75</v>
      </c>
      <c r="D4373" s="29">
        <f t="shared" si="342"/>
        <v>5492</v>
      </c>
      <c r="F4373" s="79">
        <f t="shared" si="343"/>
        <v>215</v>
      </c>
    </row>
    <row r="4374" spans="1:6" x14ac:dyDescent="0.25">
      <c r="A4374" s="5" t="s">
        <v>36</v>
      </c>
      <c r="B4374" s="26">
        <v>44075</v>
      </c>
      <c r="C4374" s="4">
        <v>56</v>
      </c>
      <c r="D4374" s="29">
        <f t="shared" si="342"/>
        <v>955</v>
      </c>
      <c r="F4374" s="79">
        <f t="shared" si="343"/>
        <v>7</v>
      </c>
    </row>
    <row r="4375" spans="1:6" x14ac:dyDescent="0.25">
      <c r="A4375" s="5" t="s">
        <v>27</v>
      </c>
      <c r="B4375" s="26">
        <v>44075</v>
      </c>
      <c r="C4375" s="4">
        <v>392</v>
      </c>
      <c r="D4375" s="29">
        <f t="shared" si="342"/>
        <v>8914</v>
      </c>
      <c r="E4375" s="4">
        <f>1+1</f>
        <v>2</v>
      </c>
      <c r="F4375" s="79">
        <f t="shared" si="343"/>
        <v>127</v>
      </c>
    </row>
    <row r="4376" spans="1:6" x14ac:dyDescent="0.25">
      <c r="A4376" s="5" t="s">
        <v>37</v>
      </c>
      <c r="B4376" s="26">
        <v>44075</v>
      </c>
      <c r="C4376" s="4">
        <v>3</v>
      </c>
      <c r="D4376" s="29">
        <f t="shared" si="342"/>
        <v>314</v>
      </c>
      <c r="F4376" s="79">
        <f t="shared" si="343"/>
        <v>5</v>
      </c>
    </row>
    <row r="4377" spans="1:6" x14ac:dyDescent="0.25">
      <c r="A4377" s="5" t="s">
        <v>38</v>
      </c>
      <c r="B4377" s="26">
        <v>44075</v>
      </c>
      <c r="C4377" s="4">
        <v>312</v>
      </c>
      <c r="D4377" s="29">
        <f t="shared" si="342"/>
        <v>3650</v>
      </c>
      <c r="E4377" s="4">
        <f>1+1</f>
        <v>2</v>
      </c>
      <c r="F4377" s="79">
        <f t="shared" si="343"/>
        <v>49</v>
      </c>
    </row>
    <row r="4378" spans="1:6" x14ac:dyDescent="0.25">
      <c r="A4378" s="5" t="s">
        <v>48</v>
      </c>
      <c r="B4378" s="26">
        <v>44075</v>
      </c>
      <c r="C4378" s="4">
        <v>-1</v>
      </c>
      <c r="D4378" s="29">
        <f t="shared" si="342"/>
        <v>83</v>
      </c>
      <c r="F4378" s="79">
        <f>E4378+F4354</f>
        <v>1</v>
      </c>
    </row>
    <row r="4379" spans="1:6" x14ac:dyDescent="0.25">
      <c r="A4379" s="5" t="s">
        <v>39</v>
      </c>
      <c r="B4379" s="26">
        <v>44075</v>
      </c>
      <c r="C4379" s="4">
        <v>124</v>
      </c>
      <c r="D4379" s="29">
        <f t="shared" si="342"/>
        <v>8542</v>
      </c>
      <c r="F4379" s="79">
        <f t="shared" si="343"/>
        <v>196</v>
      </c>
    </row>
    <row r="4380" spans="1:6" x14ac:dyDescent="0.25">
      <c r="A4380" s="5" t="s">
        <v>40</v>
      </c>
      <c r="B4380" s="26">
        <v>44075</v>
      </c>
      <c r="C4380" s="4">
        <v>8</v>
      </c>
      <c r="D4380" s="29">
        <f t="shared" si="342"/>
        <v>212</v>
      </c>
      <c r="E4380" s="4">
        <f>1</f>
        <v>1</v>
      </c>
      <c r="F4380" s="79">
        <f t="shared" si="343"/>
        <v>3</v>
      </c>
    </row>
    <row r="4381" spans="1:6" x14ac:dyDescent="0.25">
      <c r="A4381" s="5" t="s">
        <v>28</v>
      </c>
      <c r="B4381" s="26">
        <v>44075</v>
      </c>
      <c r="C4381" s="4">
        <v>40</v>
      </c>
      <c r="D4381" s="29">
        <f t="shared" si="342"/>
        <v>1628</v>
      </c>
      <c r="E4381" s="4">
        <f>2+6</f>
        <v>8</v>
      </c>
      <c r="F4381" s="79">
        <f t="shared" si="343"/>
        <v>39</v>
      </c>
    </row>
    <row r="4382" spans="1:6" x14ac:dyDescent="0.25">
      <c r="A4382" s="5" t="s">
        <v>24</v>
      </c>
      <c r="B4382" s="26">
        <v>44075</v>
      </c>
      <c r="C4382" s="4">
        <v>361</v>
      </c>
      <c r="D4382" s="29">
        <f t="shared" si="342"/>
        <v>7191</v>
      </c>
      <c r="E4382" s="4">
        <f>2+1</f>
        <v>3</v>
      </c>
      <c r="F4382" s="79">
        <f t="shared" si="343"/>
        <v>81</v>
      </c>
    </row>
    <row r="4383" spans="1:6" x14ac:dyDescent="0.25">
      <c r="A4383" s="5" t="s">
        <v>30</v>
      </c>
      <c r="B4383" s="26">
        <v>44075</v>
      </c>
      <c r="C4383" s="4">
        <v>4</v>
      </c>
      <c r="D4383" s="29">
        <f t="shared" si="342"/>
        <v>66</v>
      </c>
      <c r="F4383" s="79">
        <f t="shared" si="343"/>
        <v>2</v>
      </c>
    </row>
    <row r="4384" spans="1:6" x14ac:dyDescent="0.25">
      <c r="A4384" s="5" t="s">
        <v>26</v>
      </c>
      <c r="B4384" s="26">
        <v>44075</v>
      </c>
      <c r="C4384" s="4">
        <v>136</v>
      </c>
      <c r="D4384" s="29">
        <f>C4384+D4360</f>
        <v>3172</v>
      </c>
      <c r="E4384" s="4">
        <f>1+1+1</f>
        <v>3</v>
      </c>
      <c r="F4384" s="79">
        <f t="shared" si="343"/>
        <v>26</v>
      </c>
    </row>
    <row r="4385" spans="1:6" x14ac:dyDescent="0.25">
      <c r="A4385" s="5" t="s">
        <v>25</v>
      </c>
      <c r="B4385" s="26">
        <v>44075</v>
      </c>
      <c r="C4385" s="4">
        <v>179</v>
      </c>
      <c r="D4385" s="29">
        <f>C4385+D4361</f>
        <v>6175</v>
      </c>
      <c r="E4385" s="4">
        <f>2+1</f>
        <v>3</v>
      </c>
      <c r="F4385" s="79">
        <f t="shared" si="343"/>
        <v>98</v>
      </c>
    </row>
    <row r="4386" spans="1:6" x14ac:dyDescent="0.25">
      <c r="A4386" s="5" t="s">
        <v>41</v>
      </c>
      <c r="B4386" s="26">
        <v>44075</v>
      </c>
      <c r="C4386" s="4">
        <v>183</v>
      </c>
      <c r="D4386" s="29">
        <f>C4386+D4362</f>
        <v>3503</v>
      </c>
      <c r="F4386" s="79">
        <f>E4386+F4362</f>
        <v>45</v>
      </c>
    </row>
    <row r="4387" spans="1:6" x14ac:dyDescent="0.25">
      <c r="A4387" s="5" t="s">
        <v>42</v>
      </c>
      <c r="B4387" s="26">
        <v>44075</v>
      </c>
      <c r="C4387" s="4">
        <v>0</v>
      </c>
      <c r="D4387" s="29">
        <f t="shared" ref="D4387:D4393" si="344">C4387+D4363</f>
        <v>223</v>
      </c>
      <c r="F4387" s="79">
        <f>E4387+F4363</f>
        <v>0</v>
      </c>
    </row>
    <row r="4388" spans="1:6" x14ac:dyDescent="0.25">
      <c r="A4388" s="5" t="s">
        <v>43</v>
      </c>
      <c r="B4388" s="26">
        <v>44075</v>
      </c>
      <c r="C4388" s="4">
        <v>9</v>
      </c>
      <c r="D4388" s="29">
        <f t="shared" si="344"/>
        <v>156</v>
      </c>
      <c r="F4388" s="79">
        <f t="shared" si="343"/>
        <v>0</v>
      </c>
    </row>
    <row r="4389" spans="1:6" x14ac:dyDescent="0.25">
      <c r="A4389" s="5" t="s">
        <v>44</v>
      </c>
      <c r="B4389" s="26">
        <v>44075</v>
      </c>
      <c r="C4389" s="4">
        <v>37</v>
      </c>
      <c r="D4389" s="29">
        <f t="shared" si="344"/>
        <v>1808</v>
      </c>
      <c r="E4389" s="4">
        <f>1</f>
        <v>1</v>
      </c>
      <c r="F4389" s="79">
        <f t="shared" ref="F4389:F4395" si="345">E4389+F4365</f>
        <v>14</v>
      </c>
    </row>
    <row r="4390" spans="1:6" x14ac:dyDescent="0.25">
      <c r="A4390" s="5" t="s">
        <v>29</v>
      </c>
      <c r="B4390" s="26">
        <v>44075</v>
      </c>
      <c r="C4390" s="4">
        <v>677</v>
      </c>
      <c r="D4390" s="29">
        <f t="shared" si="344"/>
        <v>8582</v>
      </c>
      <c r="E4390" s="4">
        <f>1+1+1+2</f>
        <v>5</v>
      </c>
      <c r="F4390" s="79">
        <f t="shared" si="345"/>
        <v>95</v>
      </c>
    </row>
    <row r="4391" spans="1:6" x14ac:dyDescent="0.25">
      <c r="A4391" s="5" t="s">
        <v>45</v>
      </c>
      <c r="B4391" s="26">
        <v>44075</v>
      </c>
      <c r="C4391" s="4">
        <v>38</v>
      </c>
      <c r="D4391" s="29">
        <f t="shared" si="344"/>
        <v>976</v>
      </c>
      <c r="E4391" s="4">
        <f>1+1</f>
        <v>2</v>
      </c>
      <c r="F4391" s="79">
        <f t="shared" si="345"/>
        <v>13</v>
      </c>
    </row>
    <row r="4392" spans="1:6" x14ac:dyDescent="0.25">
      <c r="A4392" s="5" t="s">
        <v>46</v>
      </c>
      <c r="B4392" s="26">
        <v>44075</v>
      </c>
      <c r="C4392" s="4">
        <v>82</v>
      </c>
      <c r="D4392" s="29">
        <f t="shared" si="344"/>
        <v>2102</v>
      </c>
      <c r="F4392" s="79">
        <f t="shared" si="345"/>
        <v>29</v>
      </c>
    </row>
    <row r="4393" spans="1:6" x14ac:dyDescent="0.25">
      <c r="A4393" s="5" t="s">
        <v>47</v>
      </c>
      <c r="B4393" s="26">
        <v>44075</v>
      </c>
      <c r="C4393" s="4">
        <v>236</v>
      </c>
      <c r="D4393" s="29">
        <f t="shared" si="344"/>
        <v>2479</v>
      </c>
      <c r="F4393" s="79">
        <f t="shared" si="345"/>
        <v>14</v>
      </c>
    </row>
    <row r="4394" spans="1:6" x14ac:dyDescent="0.25">
      <c r="A4394" s="61" t="s">
        <v>22</v>
      </c>
      <c r="B4394" s="26">
        <v>44076</v>
      </c>
      <c r="C4394" s="4">
        <v>6235</v>
      </c>
      <c r="D4394" s="29">
        <f>C4394+D4370</f>
        <v>271185</v>
      </c>
      <c r="E4394" s="4">
        <f>22+12+45+30</f>
        <v>109</v>
      </c>
      <c r="F4394" s="79">
        <f t="shared" si="345"/>
        <v>5511</v>
      </c>
    </row>
    <row r="4395" spans="1:6" x14ac:dyDescent="0.25">
      <c r="A4395" s="5" t="s">
        <v>20</v>
      </c>
      <c r="B4395" s="26">
        <v>44076</v>
      </c>
      <c r="C4395" s="4">
        <v>1346</v>
      </c>
      <c r="D4395" s="29">
        <f t="shared" ref="D4395:D4407" si="346">C4395+D4371</f>
        <v>98345</v>
      </c>
      <c r="E4395" s="4">
        <v>48</v>
      </c>
      <c r="F4395" s="79">
        <f t="shared" si="345"/>
        <v>2286</v>
      </c>
    </row>
    <row r="4396" spans="1:6" x14ac:dyDescent="0.25">
      <c r="A4396" s="5" t="s">
        <v>35</v>
      </c>
      <c r="B4396" s="26">
        <v>44076</v>
      </c>
      <c r="C4396" s="4">
        <v>0</v>
      </c>
      <c r="D4396" s="29">
        <f t="shared" si="346"/>
        <v>67</v>
      </c>
      <c r="F4396" s="79">
        <f t="shared" si="343"/>
        <v>0</v>
      </c>
    </row>
    <row r="4397" spans="1:6" x14ac:dyDescent="0.25">
      <c r="A4397" s="5" t="s">
        <v>21</v>
      </c>
      <c r="B4397" s="26">
        <v>44076</v>
      </c>
      <c r="C4397" s="4">
        <v>84</v>
      </c>
      <c r="D4397" s="29">
        <f t="shared" si="346"/>
        <v>5576</v>
      </c>
      <c r="F4397" s="79">
        <f t="shared" si="343"/>
        <v>215</v>
      </c>
    </row>
    <row r="4398" spans="1:6" x14ac:dyDescent="0.25">
      <c r="A4398" s="5" t="s">
        <v>36</v>
      </c>
      <c r="B4398" s="26">
        <v>44076</v>
      </c>
      <c r="C4398" s="4">
        <v>28</v>
      </c>
      <c r="D4398" s="29">
        <f t="shared" si="346"/>
        <v>983</v>
      </c>
      <c r="F4398" s="79">
        <f t="shared" si="343"/>
        <v>7</v>
      </c>
    </row>
    <row r="4399" spans="1:6" x14ac:dyDescent="0.25">
      <c r="A4399" s="5" t="s">
        <v>27</v>
      </c>
      <c r="B4399" s="26">
        <v>44076</v>
      </c>
      <c r="C4399" s="4">
        <v>480</v>
      </c>
      <c r="D4399" s="29">
        <f t="shared" si="346"/>
        <v>9394</v>
      </c>
      <c r="E4399" s="4">
        <f>1+1+3</f>
        <v>5</v>
      </c>
      <c r="F4399" s="79">
        <f t="shared" si="343"/>
        <v>132</v>
      </c>
    </row>
    <row r="4400" spans="1:6" x14ac:dyDescent="0.25">
      <c r="A4400" s="5" t="s">
        <v>37</v>
      </c>
      <c r="B4400" s="26">
        <v>44076</v>
      </c>
      <c r="C4400" s="4">
        <v>7</v>
      </c>
      <c r="D4400" s="29">
        <f t="shared" si="346"/>
        <v>321</v>
      </c>
      <c r="F4400" s="79">
        <f t="shared" si="343"/>
        <v>5</v>
      </c>
    </row>
    <row r="4401" spans="1:6" x14ac:dyDescent="0.25">
      <c r="A4401" s="5" t="s">
        <v>38</v>
      </c>
      <c r="B4401" s="26">
        <v>44076</v>
      </c>
      <c r="C4401" s="4">
        <v>188</v>
      </c>
      <c r="D4401" s="29">
        <f t="shared" si="346"/>
        <v>3838</v>
      </c>
      <c r="E4401" s="4">
        <f>4+1</f>
        <v>5</v>
      </c>
      <c r="F4401" s="79">
        <f t="shared" si="343"/>
        <v>54</v>
      </c>
    </row>
    <row r="4402" spans="1:6" x14ac:dyDescent="0.25">
      <c r="A4402" s="5" t="s">
        <v>48</v>
      </c>
      <c r="B4402" s="26">
        <v>44076</v>
      </c>
      <c r="C4402" s="4">
        <v>1</v>
      </c>
      <c r="D4402" s="29">
        <f t="shared" si="346"/>
        <v>84</v>
      </c>
      <c r="F4402" s="79">
        <f>E4402+F4378</f>
        <v>1</v>
      </c>
    </row>
    <row r="4403" spans="1:6" x14ac:dyDescent="0.25">
      <c r="A4403" s="5" t="s">
        <v>39</v>
      </c>
      <c r="B4403" s="26">
        <v>44076</v>
      </c>
      <c r="C4403" s="4">
        <v>318</v>
      </c>
      <c r="D4403" s="29">
        <f t="shared" si="346"/>
        <v>8860</v>
      </c>
      <c r="E4403" s="4">
        <f>2+3+6</f>
        <v>11</v>
      </c>
      <c r="F4403" s="79">
        <f t="shared" si="343"/>
        <v>207</v>
      </c>
    </row>
    <row r="4404" spans="1:6" x14ac:dyDescent="0.25">
      <c r="A4404" s="5" t="s">
        <v>40</v>
      </c>
      <c r="B4404" s="26">
        <v>44076</v>
      </c>
      <c r="C4404" s="4">
        <v>1</v>
      </c>
      <c r="D4404" s="29">
        <f t="shared" si="346"/>
        <v>213</v>
      </c>
      <c r="F4404" s="79">
        <f t="shared" si="343"/>
        <v>3</v>
      </c>
    </row>
    <row r="4405" spans="1:6" x14ac:dyDescent="0.25">
      <c r="A4405" s="5" t="s">
        <v>28</v>
      </c>
      <c r="B4405" s="26">
        <v>44076</v>
      </c>
      <c r="C4405" s="4">
        <v>67</v>
      </c>
      <c r="D4405" s="29">
        <f t="shared" si="346"/>
        <v>1695</v>
      </c>
      <c r="F4405" s="79">
        <f t="shared" si="343"/>
        <v>39</v>
      </c>
    </row>
    <row r="4406" spans="1:6" x14ac:dyDescent="0.25">
      <c r="A4406" s="5" t="s">
        <v>24</v>
      </c>
      <c r="B4406" s="26">
        <v>44076</v>
      </c>
      <c r="C4406" s="4">
        <v>413</v>
      </c>
      <c r="D4406" s="29">
        <f t="shared" si="346"/>
        <v>7604</v>
      </c>
      <c r="E4406" s="4">
        <f>1+2+1</f>
        <v>4</v>
      </c>
      <c r="F4406" s="79">
        <f t="shared" si="343"/>
        <v>85</v>
      </c>
    </row>
    <row r="4407" spans="1:6" x14ac:dyDescent="0.25">
      <c r="A4407" s="5" t="s">
        <v>30</v>
      </c>
      <c r="B4407" s="26">
        <v>44076</v>
      </c>
      <c r="C4407" s="4">
        <v>-2</v>
      </c>
      <c r="D4407" s="29">
        <f t="shared" si="346"/>
        <v>64</v>
      </c>
      <c r="F4407" s="79">
        <f t="shared" si="343"/>
        <v>2</v>
      </c>
    </row>
    <row r="4408" spans="1:6" x14ac:dyDescent="0.25">
      <c r="A4408" s="5" t="s">
        <v>26</v>
      </c>
      <c r="B4408" s="26">
        <v>44076</v>
      </c>
      <c r="C4408" s="4">
        <v>91</v>
      </c>
      <c r="D4408" s="29">
        <f>C4408+D4384</f>
        <v>3263</v>
      </c>
      <c r="F4408" s="79">
        <f t="shared" si="343"/>
        <v>26</v>
      </c>
    </row>
    <row r="4409" spans="1:6" x14ac:dyDescent="0.25">
      <c r="A4409" s="5" t="s">
        <v>25</v>
      </c>
      <c r="B4409" s="26">
        <v>44076</v>
      </c>
      <c r="C4409" s="4">
        <v>173</v>
      </c>
      <c r="D4409" s="29">
        <f>C4409+D4385</f>
        <v>6348</v>
      </c>
      <c r="E4409" s="4">
        <f>1+6</f>
        <v>7</v>
      </c>
      <c r="F4409" s="79">
        <f t="shared" si="343"/>
        <v>105</v>
      </c>
    </row>
    <row r="4410" spans="1:6" x14ac:dyDescent="0.25">
      <c r="A4410" s="5" t="s">
        <v>41</v>
      </c>
      <c r="B4410" s="26">
        <v>44076</v>
      </c>
      <c r="C4410" s="4">
        <v>184</v>
      </c>
      <c r="D4410" s="29">
        <f>C4410+D4386</f>
        <v>3687</v>
      </c>
      <c r="E4410" s="4">
        <f>1</f>
        <v>1</v>
      </c>
      <c r="F4410" s="79">
        <f>E4410+F4386</f>
        <v>46</v>
      </c>
    </row>
    <row r="4411" spans="1:6" x14ac:dyDescent="0.25">
      <c r="A4411" s="5" t="s">
        <v>42</v>
      </c>
      <c r="B4411" s="26">
        <v>44076</v>
      </c>
      <c r="C4411" s="4">
        <v>32</v>
      </c>
      <c r="D4411" s="29">
        <f t="shared" ref="D4411:D4417" si="347">C4411+D4387</f>
        <v>255</v>
      </c>
      <c r="F4411" s="79">
        <f>E4411+F4387</f>
        <v>0</v>
      </c>
    </row>
    <row r="4412" spans="1:6" x14ac:dyDescent="0.25">
      <c r="A4412" s="5" t="s">
        <v>43</v>
      </c>
      <c r="B4412" s="26">
        <v>44076</v>
      </c>
      <c r="C4412" s="4">
        <v>21</v>
      </c>
      <c r="D4412" s="29">
        <f t="shared" si="347"/>
        <v>177</v>
      </c>
      <c r="F4412" s="79">
        <f>E4412+F4388</f>
        <v>0</v>
      </c>
    </row>
    <row r="4413" spans="1:6" x14ac:dyDescent="0.25">
      <c r="A4413" s="5" t="s">
        <v>44</v>
      </c>
      <c r="B4413" s="26">
        <v>44076</v>
      </c>
      <c r="C4413" s="4">
        <v>107</v>
      </c>
      <c r="D4413" s="29">
        <f t="shared" si="347"/>
        <v>1915</v>
      </c>
      <c r="E4413" s="4">
        <f>1</f>
        <v>1</v>
      </c>
      <c r="F4413" s="79">
        <f t="shared" ref="F4413:F4418" si="348">E4413+F4389</f>
        <v>15</v>
      </c>
    </row>
    <row r="4414" spans="1:6" x14ac:dyDescent="0.25">
      <c r="A4414" s="5" t="s">
        <v>29</v>
      </c>
      <c r="B4414" s="26">
        <v>44076</v>
      </c>
      <c r="C4414" s="4">
        <v>747</v>
      </c>
      <c r="D4414" s="29">
        <f t="shared" si="347"/>
        <v>9329</v>
      </c>
      <c r="E4414" s="4">
        <f>1+3+2</f>
        <v>6</v>
      </c>
      <c r="F4414" s="79">
        <f t="shared" si="348"/>
        <v>101</v>
      </c>
    </row>
    <row r="4415" spans="1:6" x14ac:dyDescent="0.25">
      <c r="A4415" s="5" t="s">
        <v>45</v>
      </c>
      <c r="B4415" s="26">
        <v>44076</v>
      </c>
      <c r="C4415" s="4">
        <v>55</v>
      </c>
      <c r="D4415" s="29">
        <f t="shared" si="347"/>
        <v>1031</v>
      </c>
      <c r="F4415" s="79">
        <f t="shared" si="348"/>
        <v>13</v>
      </c>
    </row>
    <row r="4416" spans="1:6" x14ac:dyDescent="0.25">
      <c r="A4416" s="5" t="s">
        <v>46</v>
      </c>
      <c r="B4416" s="26">
        <v>44076</v>
      </c>
      <c r="C4416" s="4">
        <v>33</v>
      </c>
      <c r="D4416" s="29">
        <f t="shared" si="347"/>
        <v>2135</v>
      </c>
      <c r="E4416" s="4">
        <f>2</f>
        <v>2</v>
      </c>
      <c r="F4416" s="79">
        <f t="shared" si="348"/>
        <v>31</v>
      </c>
    </row>
    <row r="4417" spans="1:6" x14ac:dyDescent="0.25">
      <c r="A4417" s="5" t="s">
        <v>47</v>
      </c>
      <c r="B4417" s="26">
        <v>44076</v>
      </c>
      <c r="C4417" s="4">
        <v>324</v>
      </c>
      <c r="D4417" s="29">
        <f t="shared" si="347"/>
        <v>2803</v>
      </c>
      <c r="F4417" s="79">
        <f t="shared" si="348"/>
        <v>14</v>
      </c>
    </row>
    <row r="4418" spans="1:6" x14ac:dyDescent="0.25">
      <c r="A4418" s="61" t="s">
        <v>22</v>
      </c>
      <c r="B4418" s="26">
        <v>44077</v>
      </c>
      <c r="C4418" s="4">
        <v>6990</v>
      </c>
      <c r="D4418" s="29">
        <f>C4418+D4394</f>
        <v>278175</v>
      </c>
      <c r="E4418" s="4">
        <f>17+9+78+79</f>
        <v>183</v>
      </c>
      <c r="F4418" s="79">
        <f t="shared" si="348"/>
        <v>5694</v>
      </c>
    </row>
    <row r="4419" spans="1:6" x14ac:dyDescent="0.25">
      <c r="A4419" s="5" t="s">
        <v>20</v>
      </c>
      <c r="B4419" s="26">
        <v>44077</v>
      </c>
      <c r="C4419" s="4">
        <v>1411</v>
      </c>
      <c r="D4419" s="29">
        <f t="shared" ref="D4419:D4431" si="349">C4419+D4395</f>
        <v>99756</v>
      </c>
      <c r="E4419" s="4">
        <f>4+10+17</f>
        <v>31</v>
      </c>
      <c r="F4419" s="79">
        <f t="shared" ref="F4419:F4457" si="350">E4419+F4395</f>
        <v>2317</v>
      </c>
    </row>
    <row r="4420" spans="1:6" x14ac:dyDescent="0.25">
      <c r="A4420" s="5" t="s">
        <v>35</v>
      </c>
      <c r="B4420" s="26">
        <v>44077</v>
      </c>
      <c r="C4420" s="4">
        <v>3</v>
      </c>
      <c r="D4420" s="29">
        <f t="shared" si="349"/>
        <v>70</v>
      </c>
      <c r="F4420" s="79">
        <f t="shared" si="350"/>
        <v>0</v>
      </c>
    </row>
    <row r="4421" spans="1:6" x14ac:dyDescent="0.25">
      <c r="A4421" s="5" t="s">
        <v>21</v>
      </c>
      <c r="B4421" s="26">
        <v>44077</v>
      </c>
      <c r="C4421" s="4">
        <v>106</v>
      </c>
      <c r="D4421" s="29">
        <f t="shared" si="349"/>
        <v>5682</v>
      </c>
      <c r="E4421" s="4">
        <f>1+1+1</f>
        <v>3</v>
      </c>
      <c r="F4421" s="79">
        <f t="shared" si="350"/>
        <v>218</v>
      </c>
    </row>
    <row r="4422" spans="1:6" x14ac:dyDescent="0.25">
      <c r="A4422" s="5" t="s">
        <v>36</v>
      </c>
      <c r="B4422" s="26">
        <v>44077</v>
      </c>
      <c r="C4422" s="4">
        <v>79</v>
      </c>
      <c r="D4422" s="29">
        <f t="shared" si="349"/>
        <v>1062</v>
      </c>
      <c r="F4422" s="79">
        <f t="shared" si="350"/>
        <v>7</v>
      </c>
    </row>
    <row r="4423" spans="1:6" x14ac:dyDescent="0.25">
      <c r="A4423" s="5" t="s">
        <v>27</v>
      </c>
      <c r="B4423" s="26">
        <v>44077</v>
      </c>
      <c r="C4423" s="4">
        <v>449</v>
      </c>
      <c r="D4423" s="29">
        <f t="shared" si="349"/>
        <v>9843</v>
      </c>
      <c r="E4423" s="4">
        <f>1+5+1</f>
        <v>7</v>
      </c>
      <c r="F4423" s="79">
        <f t="shared" si="350"/>
        <v>139</v>
      </c>
    </row>
    <row r="4424" spans="1:6" x14ac:dyDescent="0.25">
      <c r="A4424" s="5" t="s">
        <v>37</v>
      </c>
      <c r="B4424" s="26">
        <v>44077</v>
      </c>
      <c r="C4424" s="4">
        <v>9</v>
      </c>
      <c r="D4424" s="29">
        <f t="shared" si="349"/>
        <v>330</v>
      </c>
      <c r="F4424" s="79">
        <f t="shared" si="350"/>
        <v>5</v>
      </c>
    </row>
    <row r="4425" spans="1:6" x14ac:dyDescent="0.25">
      <c r="A4425" s="5" t="s">
        <v>38</v>
      </c>
      <c r="B4425" s="26">
        <v>44077</v>
      </c>
      <c r="C4425" s="4">
        <v>109</v>
      </c>
      <c r="D4425" s="29">
        <f t="shared" si="349"/>
        <v>3947</v>
      </c>
      <c r="F4425" s="79">
        <f t="shared" si="350"/>
        <v>54</v>
      </c>
    </row>
    <row r="4426" spans="1:6" x14ac:dyDescent="0.25">
      <c r="A4426" s="5" t="s">
        <v>48</v>
      </c>
      <c r="B4426" s="26">
        <v>44077</v>
      </c>
      <c r="C4426" s="4">
        <v>4</v>
      </c>
      <c r="D4426" s="29">
        <f t="shared" si="349"/>
        <v>88</v>
      </c>
      <c r="F4426" s="79">
        <f>E4426+F4402</f>
        <v>1</v>
      </c>
    </row>
    <row r="4427" spans="1:6" x14ac:dyDescent="0.25">
      <c r="A4427" s="5" t="s">
        <v>39</v>
      </c>
      <c r="B4427" s="26">
        <v>44077</v>
      </c>
      <c r="C4427" s="4">
        <v>357</v>
      </c>
      <c r="D4427" s="29">
        <f t="shared" si="349"/>
        <v>9217</v>
      </c>
      <c r="E4427" s="4">
        <f>2+1</f>
        <v>3</v>
      </c>
      <c r="F4427" s="79">
        <f t="shared" si="350"/>
        <v>210</v>
      </c>
    </row>
    <row r="4428" spans="1:6" x14ac:dyDescent="0.25">
      <c r="A4428" s="5" t="s">
        <v>40</v>
      </c>
      <c r="B4428" s="26">
        <v>44077</v>
      </c>
      <c r="C4428" s="4">
        <v>1</v>
      </c>
      <c r="D4428" s="29">
        <f t="shared" si="349"/>
        <v>214</v>
      </c>
      <c r="E4428" s="4">
        <f>1</f>
        <v>1</v>
      </c>
      <c r="F4428" s="79">
        <f t="shared" si="350"/>
        <v>4</v>
      </c>
    </row>
    <row r="4429" spans="1:6" x14ac:dyDescent="0.25">
      <c r="A4429" s="5" t="s">
        <v>28</v>
      </c>
      <c r="B4429" s="26">
        <v>44077</v>
      </c>
      <c r="C4429" s="4">
        <v>93</v>
      </c>
      <c r="D4429" s="29">
        <f t="shared" si="349"/>
        <v>1788</v>
      </c>
      <c r="F4429" s="79">
        <f t="shared" si="350"/>
        <v>39</v>
      </c>
    </row>
    <row r="4430" spans="1:6" x14ac:dyDescent="0.25">
      <c r="A4430" s="5" t="s">
        <v>24</v>
      </c>
      <c r="B4430" s="26">
        <v>44077</v>
      </c>
      <c r="C4430" s="4">
        <v>544</v>
      </c>
      <c r="D4430" s="29">
        <f t="shared" si="349"/>
        <v>8148</v>
      </c>
      <c r="E4430" s="4">
        <f>1</f>
        <v>1</v>
      </c>
      <c r="F4430" s="79">
        <f t="shared" si="350"/>
        <v>86</v>
      </c>
    </row>
    <row r="4431" spans="1:6" x14ac:dyDescent="0.25">
      <c r="A4431" s="5" t="s">
        <v>30</v>
      </c>
      <c r="B4431" s="26">
        <v>44077</v>
      </c>
      <c r="C4431" s="4">
        <v>0</v>
      </c>
      <c r="D4431" s="29">
        <f t="shared" si="349"/>
        <v>64</v>
      </c>
      <c r="F4431" s="79">
        <f t="shared" si="350"/>
        <v>2</v>
      </c>
    </row>
    <row r="4432" spans="1:6" x14ac:dyDescent="0.25">
      <c r="A4432" s="5" t="s">
        <v>26</v>
      </c>
      <c r="B4432" s="26">
        <v>44077</v>
      </c>
      <c r="C4432" s="4">
        <v>135</v>
      </c>
      <c r="D4432" s="29">
        <f>C4432+D4408</f>
        <v>3398</v>
      </c>
      <c r="E4432" s="4">
        <f>1+1+1</f>
        <v>3</v>
      </c>
      <c r="F4432" s="79">
        <f t="shared" si="350"/>
        <v>29</v>
      </c>
    </row>
    <row r="4433" spans="1:6" x14ac:dyDescent="0.25">
      <c r="A4433" s="5" t="s">
        <v>25</v>
      </c>
      <c r="B4433" s="26">
        <v>44077</v>
      </c>
      <c r="C4433" s="4">
        <v>158</v>
      </c>
      <c r="D4433" s="29">
        <f>C4433+D4409</f>
        <v>6506</v>
      </c>
      <c r="E4433" s="4">
        <f>2+4</f>
        <v>6</v>
      </c>
      <c r="F4433" s="79">
        <f t="shared" si="350"/>
        <v>111</v>
      </c>
    </row>
    <row r="4434" spans="1:6" x14ac:dyDescent="0.25">
      <c r="A4434" s="5" t="s">
        <v>41</v>
      </c>
      <c r="B4434" s="26">
        <v>44077</v>
      </c>
      <c r="C4434" s="4">
        <v>241</v>
      </c>
      <c r="D4434" s="29">
        <f>C4434+D4410</f>
        <v>3928</v>
      </c>
      <c r="E4434" s="4">
        <f>1</f>
        <v>1</v>
      </c>
      <c r="F4434" s="79">
        <f>E4434+F4410</f>
        <v>47</v>
      </c>
    </row>
    <row r="4435" spans="1:6" x14ac:dyDescent="0.25">
      <c r="A4435" s="5" t="s">
        <v>42</v>
      </c>
      <c r="B4435" s="26">
        <v>44077</v>
      </c>
      <c r="C4435" s="4">
        <v>74</v>
      </c>
      <c r="D4435" s="29">
        <f t="shared" ref="D4435:D4441" si="351">C4435+D4411</f>
        <v>329</v>
      </c>
      <c r="F4435" s="79">
        <f>E4435+F4411</f>
        <v>0</v>
      </c>
    </row>
    <row r="4436" spans="1:6" x14ac:dyDescent="0.25">
      <c r="A4436" s="5" t="s">
        <v>43</v>
      </c>
      <c r="B4436" s="26">
        <v>44077</v>
      </c>
      <c r="C4436" s="4">
        <v>18</v>
      </c>
      <c r="D4436" s="29">
        <f t="shared" si="351"/>
        <v>195</v>
      </c>
      <c r="F4436" s="79">
        <f t="shared" si="350"/>
        <v>0</v>
      </c>
    </row>
    <row r="4437" spans="1:6" x14ac:dyDescent="0.25">
      <c r="A4437" s="5" t="s">
        <v>44</v>
      </c>
      <c r="B4437" s="26">
        <v>44077</v>
      </c>
      <c r="C4437" s="4">
        <v>47</v>
      </c>
      <c r="D4437" s="29">
        <f t="shared" si="351"/>
        <v>1962</v>
      </c>
      <c r="F4437" s="79">
        <f t="shared" ref="F4437:F4442" si="352">E4437+F4413</f>
        <v>15</v>
      </c>
    </row>
    <row r="4438" spans="1:6" x14ac:dyDescent="0.25">
      <c r="A4438" s="5" t="s">
        <v>29</v>
      </c>
      <c r="B4438" s="26">
        <v>44077</v>
      </c>
      <c r="C4438" s="4">
        <v>764</v>
      </c>
      <c r="D4438" s="29">
        <f t="shared" si="351"/>
        <v>10093</v>
      </c>
      <c r="E4438" s="4">
        <f>3+2</f>
        <v>5</v>
      </c>
      <c r="F4438" s="79">
        <f t="shared" si="352"/>
        <v>106</v>
      </c>
    </row>
    <row r="4439" spans="1:6" x14ac:dyDescent="0.25">
      <c r="A4439" s="5" t="s">
        <v>45</v>
      </c>
      <c r="B4439" s="26">
        <v>44077</v>
      </c>
      <c r="C4439" s="4">
        <v>64</v>
      </c>
      <c r="D4439" s="29">
        <f t="shared" si="351"/>
        <v>1095</v>
      </c>
      <c r="F4439" s="79">
        <f t="shared" si="352"/>
        <v>13</v>
      </c>
    </row>
    <row r="4440" spans="1:6" x14ac:dyDescent="0.25">
      <c r="A4440" s="5" t="s">
        <v>46</v>
      </c>
      <c r="B4440" s="26">
        <v>44077</v>
      </c>
      <c r="C4440" s="4">
        <v>98</v>
      </c>
      <c r="D4440" s="29">
        <f t="shared" si="351"/>
        <v>2233</v>
      </c>
      <c r="E4440" s="4">
        <f>1</f>
        <v>1</v>
      </c>
      <c r="F4440" s="79">
        <f t="shared" si="352"/>
        <v>32</v>
      </c>
    </row>
    <row r="4441" spans="1:6" x14ac:dyDescent="0.25">
      <c r="A4441" s="5" t="s">
        <v>47</v>
      </c>
      <c r="B4441" s="26">
        <v>44077</v>
      </c>
      <c r="C4441" s="4">
        <v>272</v>
      </c>
      <c r="D4441" s="29">
        <f t="shared" si="351"/>
        <v>3075</v>
      </c>
      <c r="F4441" s="79">
        <f t="shared" si="352"/>
        <v>14</v>
      </c>
    </row>
    <row r="4442" spans="1:6" x14ac:dyDescent="0.25">
      <c r="A4442" s="61" t="s">
        <v>22</v>
      </c>
      <c r="B4442" s="26">
        <v>44078</v>
      </c>
      <c r="C4442" s="4">
        <v>5682</v>
      </c>
      <c r="D4442" s="29">
        <f>C4442+D4418</f>
        <v>283857</v>
      </c>
      <c r="E4442" s="4">
        <f>47+40+49+40</f>
        <v>176</v>
      </c>
      <c r="F4442" s="79">
        <f t="shared" si="352"/>
        <v>5870</v>
      </c>
    </row>
    <row r="4443" spans="1:6" x14ac:dyDescent="0.25">
      <c r="A4443" s="5" t="s">
        <v>20</v>
      </c>
      <c r="B4443" s="26">
        <v>44078</v>
      </c>
      <c r="C4443" s="4">
        <v>1278</v>
      </c>
      <c r="D4443" s="29">
        <f t="shared" ref="D4443:D4455" si="353">C4443+D4419</f>
        <v>101034</v>
      </c>
      <c r="E4443" s="4">
        <f>6+4+12+20</f>
        <v>42</v>
      </c>
      <c r="F4443" s="79">
        <f t="shared" si="350"/>
        <v>2359</v>
      </c>
    </row>
    <row r="4444" spans="1:6" x14ac:dyDescent="0.25">
      <c r="A4444" s="5" t="s">
        <v>35</v>
      </c>
      <c r="B4444" s="26">
        <v>44078</v>
      </c>
      <c r="C4444" s="4">
        <v>1</v>
      </c>
      <c r="D4444" s="29">
        <f t="shared" si="353"/>
        <v>71</v>
      </c>
      <c r="F4444" s="79">
        <f t="shared" si="350"/>
        <v>0</v>
      </c>
    </row>
    <row r="4445" spans="1:6" x14ac:dyDescent="0.25">
      <c r="A4445" s="5" t="s">
        <v>21</v>
      </c>
      <c r="B4445" s="26">
        <v>44078</v>
      </c>
      <c r="C4445" s="4">
        <v>89</v>
      </c>
      <c r="D4445" s="29">
        <f t="shared" si="353"/>
        <v>5771</v>
      </c>
      <c r="E4445" s="4">
        <f>1+1</f>
        <v>2</v>
      </c>
      <c r="F4445" s="79">
        <f t="shared" si="350"/>
        <v>220</v>
      </c>
    </row>
    <row r="4446" spans="1:6" x14ac:dyDescent="0.25">
      <c r="A4446" s="5" t="s">
        <v>36</v>
      </c>
      <c r="B4446" s="26">
        <v>44078</v>
      </c>
      <c r="C4446" s="4">
        <v>39</v>
      </c>
      <c r="D4446" s="29">
        <f t="shared" si="353"/>
        <v>1101</v>
      </c>
      <c r="F4446" s="79">
        <f t="shared" si="350"/>
        <v>7</v>
      </c>
    </row>
    <row r="4447" spans="1:6" x14ac:dyDescent="0.25">
      <c r="A4447" s="5" t="s">
        <v>27</v>
      </c>
      <c r="B4447" s="26">
        <v>44078</v>
      </c>
      <c r="C4447" s="4">
        <v>498</v>
      </c>
      <c r="D4447" s="29">
        <f t="shared" si="353"/>
        <v>10341</v>
      </c>
      <c r="E4447" s="4">
        <f>1+4+2</f>
        <v>7</v>
      </c>
      <c r="F4447" s="79">
        <f t="shared" si="350"/>
        <v>146</v>
      </c>
    </row>
    <row r="4448" spans="1:6" x14ac:dyDescent="0.25">
      <c r="A4448" s="5" t="s">
        <v>37</v>
      </c>
      <c r="B4448" s="26">
        <v>44078</v>
      </c>
      <c r="C4448" s="4">
        <v>3</v>
      </c>
      <c r="D4448" s="29">
        <f t="shared" si="353"/>
        <v>333</v>
      </c>
      <c r="F4448" s="79">
        <f t="shared" si="350"/>
        <v>5</v>
      </c>
    </row>
    <row r="4449" spans="1:6" x14ac:dyDescent="0.25">
      <c r="A4449" s="5" t="s">
        <v>38</v>
      </c>
      <c r="B4449" s="26">
        <v>44078</v>
      </c>
      <c r="C4449" s="4">
        <v>166</v>
      </c>
      <c r="D4449" s="29">
        <f t="shared" si="353"/>
        <v>4113</v>
      </c>
      <c r="E4449" s="4">
        <v>1</v>
      </c>
      <c r="F4449" s="79">
        <f t="shared" si="350"/>
        <v>55</v>
      </c>
    </row>
    <row r="4450" spans="1:6" x14ac:dyDescent="0.25">
      <c r="A4450" s="5" t="s">
        <v>48</v>
      </c>
      <c r="B4450" s="26">
        <v>44078</v>
      </c>
      <c r="C4450" s="4">
        <v>2</v>
      </c>
      <c r="D4450" s="29">
        <f t="shared" si="353"/>
        <v>90</v>
      </c>
      <c r="F4450" s="79">
        <f>E4450+F4426</f>
        <v>1</v>
      </c>
    </row>
    <row r="4451" spans="1:6" x14ac:dyDescent="0.25">
      <c r="A4451" s="5" t="s">
        <v>39</v>
      </c>
      <c r="B4451" s="26">
        <v>44078</v>
      </c>
      <c r="C4451" s="4">
        <v>332</v>
      </c>
      <c r="D4451" s="29">
        <f t="shared" si="353"/>
        <v>9549</v>
      </c>
      <c r="E4451" s="4">
        <f>4+1</f>
        <v>5</v>
      </c>
      <c r="F4451" s="79">
        <f t="shared" si="350"/>
        <v>215</v>
      </c>
    </row>
    <row r="4452" spans="1:6" x14ac:dyDescent="0.25">
      <c r="A4452" s="5" t="s">
        <v>40</v>
      </c>
      <c r="B4452" s="26">
        <v>44078</v>
      </c>
      <c r="C4452" s="4">
        <v>7</v>
      </c>
      <c r="D4452" s="29">
        <f t="shared" si="353"/>
        <v>221</v>
      </c>
      <c r="F4452" s="79">
        <f t="shared" si="350"/>
        <v>4</v>
      </c>
    </row>
    <row r="4453" spans="1:6" x14ac:dyDescent="0.25">
      <c r="A4453" s="5" t="s">
        <v>28</v>
      </c>
      <c r="B4453" s="26">
        <v>44078</v>
      </c>
      <c r="C4453" s="4">
        <v>99</v>
      </c>
      <c r="D4453" s="29">
        <f t="shared" si="353"/>
        <v>1887</v>
      </c>
      <c r="F4453" s="79">
        <f t="shared" si="350"/>
        <v>39</v>
      </c>
    </row>
    <row r="4454" spans="1:6" x14ac:dyDescent="0.25">
      <c r="A4454" s="5" t="s">
        <v>24</v>
      </c>
      <c r="B4454" s="26">
        <v>44078</v>
      </c>
      <c r="C4454" s="4">
        <v>653</v>
      </c>
      <c r="D4454" s="29">
        <f t="shared" si="353"/>
        <v>8801</v>
      </c>
      <c r="E4454" s="4">
        <f>1+1</f>
        <v>2</v>
      </c>
      <c r="F4454" s="79">
        <f t="shared" si="350"/>
        <v>88</v>
      </c>
    </row>
    <row r="4455" spans="1:6" x14ac:dyDescent="0.25">
      <c r="A4455" s="5" t="s">
        <v>30</v>
      </c>
      <c r="B4455" s="26">
        <v>44078</v>
      </c>
      <c r="C4455" s="4">
        <v>1</v>
      </c>
      <c r="D4455" s="29">
        <f t="shared" si="353"/>
        <v>65</v>
      </c>
      <c r="F4455" s="79">
        <f t="shared" si="350"/>
        <v>2</v>
      </c>
    </row>
    <row r="4456" spans="1:6" x14ac:dyDescent="0.25">
      <c r="A4456" s="5" t="s">
        <v>26</v>
      </c>
      <c r="B4456" s="26">
        <v>44078</v>
      </c>
      <c r="C4456" s="4">
        <v>73</v>
      </c>
      <c r="D4456" s="29">
        <f>C4456+D4432</f>
        <v>3471</v>
      </c>
      <c r="F4456" s="79">
        <f t="shared" si="350"/>
        <v>29</v>
      </c>
    </row>
    <row r="4457" spans="1:6" x14ac:dyDescent="0.25">
      <c r="A4457" s="5" t="s">
        <v>25</v>
      </c>
      <c r="B4457" s="26">
        <v>44078</v>
      </c>
      <c r="C4457" s="4">
        <v>262</v>
      </c>
      <c r="D4457" s="29">
        <f>C4457+D4433</f>
        <v>6768</v>
      </c>
      <c r="E4457" s="4">
        <f>1+1+3+2</f>
        <v>7</v>
      </c>
      <c r="F4457" s="79">
        <f t="shared" si="350"/>
        <v>118</v>
      </c>
    </row>
    <row r="4458" spans="1:6" x14ac:dyDescent="0.25">
      <c r="A4458" s="5" t="s">
        <v>41</v>
      </c>
      <c r="B4458" s="26">
        <v>44078</v>
      </c>
      <c r="C4458" s="4">
        <v>269</v>
      </c>
      <c r="D4458" s="29">
        <f>C4458+D4434</f>
        <v>4197</v>
      </c>
      <c r="E4458" s="4">
        <f>5+3</f>
        <v>8</v>
      </c>
      <c r="F4458" s="79">
        <f>E4458+F4434</f>
        <v>55</v>
      </c>
    </row>
    <row r="4459" spans="1:6" x14ac:dyDescent="0.25">
      <c r="A4459" s="5" t="s">
        <v>42</v>
      </c>
      <c r="B4459" s="26">
        <v>44078</v>
      </c>
      <c r="C4459" s="4">
        <v>29</v>
      </c>
      <c r="D4459" s="29">
        <f t="shared" ref="D4459:D4465" si="354">C4459+D4435</f>
        <v>358</v>
      </c>
      <c r="F4459" s="79">
        <f>E4459+F4435</f>
        <v>0</v>
      </c>
    </row>
    <row r="4460" spans="1:6" x14ac:dyDescent="0.25">
      <c r="A4460" s="5" t="s">
        <v>43</v>
      </c>
      <c r="B4460" s="26">
        <v>44078</v>
      </c>
      <c r="C4460" s="4">
        <v>15</v>
      </c>
      <c r="D4460" s="29">
        <f t="shared" si="354"/>
        <v>210</v>
      </c>
      <c r="F4460" s="79">
        <f>E4460+F4436</f>
        <v>0</v>
      </c>
    </row>
    <row r="4461" spans="1:6" x14ac:dyDescent="0.25">
      <c r="A4461" s="5" t="s">
        <v>44</v>
      </c>
      <c r="B4461" s="26">
        <v>44078</v>
      </c>
      <c r="C4461" s="4">
        <v>67</v>
      </c>
      <c r="D4461" s="29">
        <f t="shared" si="354"/>
        <v>2029</v>
      </c>
      <c r="E4461" s="4">
        <v>1</v>
      </c>
      <c r="F4461" s="79">
        <f t="shared" ref="F4461:F4466" si="355">E4461+F4437</f>
        <v>16</v>
      </c>
    </row>
    <row r="4462" spans="1:6" x14ac:dyDescent="0.25">
      <c r="A4462" s="5" t="s">
        <v>29</v>
      </c>
      <c r="B4462" s="26">
        <v>44078</v>
      </c>
      <c r="C4462" s="4">
        <v>713</v>
      </c>
      <c r="D4462" s="29">
        <f t="shared" si="354"/>
        <v>10806</v>
      </c>
      <c r="E4462" s="4">
        <f>2+2+2+1</f>
        <v>7</v>
      </c>
      <c r="F4462" s="79">
        <f t="shared" si="355"/>
        <v>113</v>
      </c>
    </row>
    <row r="4463" spans="1:6" x14ac:dyDescent="0.25">
      <c r="A4463" s="5" t="s">
        <v>45</v>
      </c>
      <c r="B4463" s="26">
        <v>44078</v>
      </c>
      <c r="C4463" s="4">
        <v>57</v>
      </c>
      <c r="D4463" s="29">
        <f t="shared" si="354"/>
        <v>1152</v>
      </c>
      <c r="F4463" s="79">
        <f t="shared" si="355"/>
        <v>13</v>
      </c>
    </row>
    <row r="4464" spans="1:6" x14ac:dyDescent="0.25">
      <c r="A4464" s="5" t="s">
        <v>46</v>
      </c>
      <c r="B4464" s="26">
        <v>44078</v>
      </c>
      <c r="C4464" s="4">
        <v>39</v>
      </c>
      <c r="D4464" s="29">
        <f t="shared" si="354"/>
        <v>2272</v>
      </c>
      <c r="E4464" s="4">
        <f>1+1+1</f>
        <v>3</v>
      </c>
      <c r="F4464" s="79">
        <f t="shared" si="355"/>
        <v>35</v>
      </c>
    </row>
    <row r="4465" spans="1:10" x14ac:dyDescent="0.25">
      <c r="A4465" s="5" t="s">
        <v>47</v>
      </c>
      <c r="B4465" s="26">
        <v>44078</v>
      </c>
      <c r="C4465" s="4">
        <v>310</v>
      </c>
      <c r="D4465" s="29">
        <f t="shared" si="354"/>
        <v>3385</v>
      </c>
      <c r="F4465" s="79">
        <f t="shared" si="355"/>
        <v>14</v>
      </c>
    </row>
    <row r="4466" spans="1:10" x14ac:dyDescent="0.25">
      <c r="A4466" s="61" t="s">
        <v>22</v>
      </c>
      <c r="B4466" s="26">
        <v>44079</v>
      </c>
      <c r="C4466" s="4">
        <v>5320</v>
      </c>
      <c r="D4466" s="29">
        <f>C4466+D4442</f>
        <v>289177</v>
      </c>
      <c r="E4466" s="4">
        <f>24+17+1+14+15</f>
        <v>71</v>
      </c>
      <c r="F4466" s="79">
        <f t="shared" si="355"/>
        <v>5941</v>
      </c>
    </row>
    <row r="4467" spans="1:10" x14ac:dyDescent="0.25">
      <c r="A4467" s="5" t="s">
        <v>20</v>
      </c>
      <c r="B4467" s="26">
        <v>44079</v>
      </c>
      <c r="C4467" s="4">
        <v>1084</v>
      </c>
      <c r="D4467" s="29">
        <f t="shared" ref="D4467:D4479" si="356">C4467+D4443</f>
        <v>102118</v>
      </c>
      <c r="E4467" s="4">
        <f>6+4+3</f>
        <v>13</v>
      </c>
      <c r="F4467" s="79">
        <f t="shared" ref="F4467:F4505" si="357">E4467+F4443</f>
        <v>2372</v>
      </c>
      <c r="J4467" s="88"/>
    </row>
    <row r="4468" spans="1:10" x14ac:dyDescent="0.25">
      <c r="A4468" s="5" t="s">
        <v>35</v>
      </c>
      <c r="B4468" s="26">
        <v>44079</v>
      </c>
      <c r="C4468" s="4">
        <v>10</v>
      </c>
      <c r="D4468" s="29">
        <f t="shared" si="356"/>
        <v>81</v>
      </c>
      <c r="F4468" s="79">
        <f t="shared" si="357"/>
        <v>0</v>
      </c>
      <c r="J4468" s="88"/>
    </row>
    <row r="4469" spans="1:10" x14ac:dyDescent="0.25">
      <c r="A4469" s="5" t="s">
        <v>21</v>
      </c>
      <c r="B4469" s="26">
        <v>44079</v>
      </c>
      <c r="C4469" s="4">
        <v>141</v>
      </c>
      <c r="D4469" s="29">
        <f t="shared" si="356"/>
        <v>5912</v>
      </c>
      <c r="E4469" s="4">
        <f>1</f>
        <v>1</v>
      </c>
      <c r="F4469" s="79">
        <f t="shared" si="357"/>
        <v>221</v>
      </c>
      <c r="J4469" s="88"/>
    </row>
    <row r="4470" spans="1:10" x14ac:dyDescent="0.25">
      <c r="A4470" s="5" t="s">
        <v>36</v>
      </c>
      <c r="B4470" s="26">
        <v>44079</v>
      </c>
      <c r="C4470" s="4">
        <v>77</v>
      </c>
      <c r="D4470" s="29">
        <f t="shared" si="356"/>
        <v>1178</v>
      </c>
      <c r="F4470" s="79">
        <f t="shared" si="357"/>
        <v>7</v>
      </c>
      <c r="J4470" s="88"/>
    </row>
    <row r="4471" spans="1:10" x14ac:dyDescent="0.25">
      <c r="A4471" s="5" t="s">
        <v>27</v>
      </c>
      <c r="B4471" s="26">
        <v>44079</v>
      </c>
      <c r="C4471" s="4">
        <v>424</v>
      </c>
      <c r="D4471" s="29">
        <f t="shared" si="356"/>
        <v>10765</v>
      </c>
      <c r="E4471" s="4">
        <f>1+4+3</f>
        <v>8</v>
      </c>
      <c r="F4471" s="79">
        <f t="shared" si="357"/>
        <v>154</v>
      </c>
      <c r="J4471" s="88"/>
    </row>
    <row r="4472" spans="1:10" x14ac:dyDescent="0.25">
      <c r="A4472" s="5" t="s">
        <v>37</v>
      </c>
      <c r="B4472" s="26">
        <v>44079</v>
      </c>
      <c r="C4472" s="4">
        <v>2</v>
      </c>
      <c r="D4472" s="29">
        <f t="shared" si="356"/>
        <v>335</v>
      </c>
      <c r="F4472" s="79">
        <f t="shared" si="357"/>
        <v>5</v>
      </c>
      <c r="J4472" s="88"/>
    </row>
    <row r="4473" spans="1:10" x14ac:dyDescent="0.25">
      <c r="A4473" s="5" t="s">
        <v>38</v>
      </c>
      <c r="B4473" s="26">
        <v>44079</v>
      </c>
      <c r="C4473" s="4">
        <v>88</v>
      </c>
      <c r="D4473" s="29">
        <f t="shared" si="356"/>
        <v>4201</v>
      </c>
      <c r="E4473" s="4">
        <f>2+1+1</f>
        <v>4</v>
      </c>
      <c r="F4473" s="79">
        <f t="shared" si="357"/>
        <v>59</v>
      </c>
      <c r="J4473" s="88"/>
    </row>
    <row r="4474" spans="1:10" x14ac:dyDescent="0.25">
      <c r="A4474" s="5" t="s">
        <v>48</v>
      </c>
      <c r="B4474" s="26">
        <v>44079</v>
      </c>
      <c r="C4474" s="4">
        <v>-1</v>
      </c>
      <c r="D4474" s="29">
        <f t="shared" si="356"/>
        <v>89</v>
      </c>
      <c r="F4474" s="79">
        <f>E4474+F4450</f>
        <v>1</v>
      </c>
      <c r="J4474" s="88"/>
    </row>
    <row r="4475" spans="1:10" x14ac:dyDescent="0.25">
      <c r="A4475" s="5" t="s">
        <v>39</v>
      </c>
      <c r="B4475" s="26">
        <v>44079</v>
      </c>
      <c r="C4475" s="4">
        <v>326</v>
      </c>
      <c r="D4475" s="29">
        <f t="shared" si="356"/>
        <v>9875</v>
      </c>
      <c r="F4475" s="79">
        <f t="shared" si="357"/>
        <v>215</v>
      </c>
      <c r="J4475" s="88"/>
    </row>
    <row r="4476" spans="1:10" x14ac:dyDescent="0.25">
      <c r="A4476" s="5" t="s">
        <v>40</v>
      </c>
      <c r="B4476" s="26">
        <v>44079</v>
      </c>
      <c r="C4476" s="4">
        <v>9</v>
      </c>
      <c r="D4476" s="29">
        <f t="shared" si="356"/>
        <v>230</v>
      </c>
      <c r="F4476" s="79">
        <f t="shared" si="357"/>
        <v>4</v>
      </c>
      <c r="J4476" s="88"/>
    </row>
    <row r="4477" spans="1:10" x14ac:dyDescent="0.25">
      <c r="A4477" s="5" t="s">
        <v>28</v>
      </c>
      <c r="B4477" s="26">
        <v>44079</v>
      </c>
      <c r="C4477" s="4">
        <v>58</v>
      </c>
      <c r="D4477" s="29">
        <f t="shared" si="356"/>
        <v>1945</v>
      </c>
      <c r="F4477" s="79">
        <f t="shared" si="357"/>
        <v>39</v>
      </c>
      <c r="J4477" s="88"/>
    </row>
    <row r="4478" spans="1:10" x14ac:dyDescent="0.25">
      <c r="A4478" s="5" t="s">
        <v>24</v>
      </c>
      <c r="B4478" s="26">
        <v>44079</v>
      </c>
      <c r="C4478" s="4">
        <v>483</v>
      </c>
      <c r="D4478" s="29">
        <f t="shared" si="356"/>
        <v>9284</v>
      </c>
      <c r="E4478" s="4">
        <f>1</f>
        <v>1</v>
      </c>
      <c r="F4478" s="79">
        <f t="shared" si="357"/>
        <v>89</v>
      </c>
      <c r="J4478" s="88"/>
    </row>
    <row r="4479" spans="1:10" x14ac:dyDescent="0.25">
      <c r="A4479" s="5" t="s">
        <v>30</v>
      </c>
      <c r="B4479" s="26">
        <v>44079</v>
      </c>
      <c r="C4479" s="4">
        <v>0</v>
      </c>
      <c r="D4479" s="29">
        <f t="shared" si="356"/>
        <v>65</v>
      </c>
      <c r="F4479" s="79">
        <f t="shared" si="357"/>
        <v>2</v>
      </c>
      <c r="J4479" s="88"/>
    </row>
    <row r="4480" spans="1:10" x14ac:dyDescent="0.25">
      <c r="A4480" s="5" t="s">
        <v>26</v>
      </c>
      <c r="B4480" s="26">
        <v>44079</v>
      </c>
      <c r="C4480" s="4">
        <v>171</v>
      </c>
      <c r="D4480" s="29">
        <f>C4480+D4456</f>
        <v>3642</v>
      </c>
      <c r="E4480" s="4">
        <f>1</f>
        <v>1</v>
      </c>
      <c r="F4480" s="79">
        <f t="shared" si="357"/>
        <v>30</v>
      </c>
      <c r="J4480" s="88"/>
    </row>
    <row r="4481" spans="1:10" x14ac:dyDescent="0.25">
      <c r="A4481" s="5" t="s">
        <v>25</v>
      </c>
      <c r="B4481" s="26">
        <v>44079</v>
      </c>
      <c r="C4481" s="4">
        <v>169</v>
      </c>
      <c r="D4481" s="29">
        <f>C4481+D4457</f>
        <v>6937</v>
      </c>
      <c r="E4481" s="4">
        <f>2+2+1</f>
        <v>5</v>
      </c>
      <c r="F4481" s="79">
        <f t="shared" si="357"/>
        <v>123</v>
      </c>
      <c r="J4481" s="88"/>
    </row>
    <row r="4482" spans="1:10" x14ac:dyDescent="0.25">
      <c r="A4482" s="5" t="s">
        <v>41</v>
      </c>
      <c r="B4482" s="26">
        <v>44079</v>
      </c>
      <c r="C4482" s="4">
        <v>279</v>
      </c>
      <c r="D4482" s="29">
        <f>C4482+D4458</f>
        <v>4476</v>
      </c>
      <c r="E4482" s="4">
        <f>1</f>
        <v>1</v>
      </c>
      <c r="F4482" s="79">
        <f>E4482+F4458</f>
        <v>56</v>
      </c>
      <c r="J4482" s="88"/>
    </row>
    <row r="4483" spans="1:10" x14ac:dyDescent="0.25">
      <c r="A4483" s="5" t="s">
        <v>42</v>
      </c>
      <c r="B4483" s="26">
        <v>44079</v>
      </c>
      <c r="C4483" s="4">
        <v>15</v>
      </c>
      <c r="D4483" s="29">
        <f t="shared" ref="D4483:D4489" si="358">C4483+D4459</f>
        <v>373</v>
      </c>
      <c r="F4483" s="79">
        <f>E4483+F4459</f>
        <v>0</v>
      </c>
      <c r="J4483" s="88"/>
    </row>
    <row r="4484" spans="1:10" x14ac:dyDescent="0.25">
      <c r="A4484" s="5" t="s">
        <v>43</v>
      </c>
      <c r="B4484" s="26">
        <v>44079</v>
      </c>
      <c r="C4484" s="4">
        <v>35</v>
      </c>
      <c r="D4484" s="29">
        <f t="shared" si="358"/>
        <v>245</v>
      </c>
      <c r="F4484" s="79">
        <f t="shared" si="357"/>
        <v>0</v>
      </c>
      <c r="J4484" s="88"/>
    </row>
    <row r="4485" spans="1:10" x14ac:dyDescent="0.25">
      <c r="A4485" s="5" t="s">
        <v>44</v>
      </c>
      <c r="B4485" s="26">
        <v>44079</v>
      </c>
      <c r="C4485" s="4">
        <v>138</v>
      </c>
      <c r="D4485" s="29">
        <f t="shared" si="358"/>
        <v>2167</v>
      </c>
      <c r="F4485" s="79">
        <f t="shared" ref="F4485:F4490" si="359">E4485+F4461</f>
        <v>16</v>
      </c>
      <c r="J4485" s="88"/>
    </row>
    <row r="4486" spans="1:10" x14ac:dyDescent="0.25">
      <c r="A4486" s="5" t="s">
        <v>29</v>
      </c>
      <c r="B4486" s="26">
        <v>44079</v>
      </c>
      <c r="C4486" s="4">
        <v>698</v>
      </c>
      <c r="D4486" s="29">
        <f t="shared" si="358"/>
        <v>11504</v>
      </c>
      <c r="E4486" s="4">
        <v>6</v>
      </c>
      <c r="F4486" s="79">
        <f t="shared" si="359"/>
        <v>119</v>
      </c>
      <c r="J4486" s="88"/>
    </row>
    <row r="4487" spans="1:10" x14ac:dyDescent="0.25">
      <c r="A4487" s="5" t="s">
        <v>45</v>
      </c>
      <c r="B4487" s="26">
        <v>44079</v>
      </c>
      <c r="C4487" s="4">
        <v>67</v>
      </c>
      <c r="D4487" s="29">
        <f t="shared" si="358"/>
        <v>1219</v>
      </c>
      <c r="E4487" s="4">
        <f>3</f>
        <v>3</v>
      </c>
      <c r="F4487" s="79">
        <f t="shared" si="359"/>
        <v>16</v>
      </c>
      <c r="J4487" s="88"/>
    </row>
    <row r="4488" spans="1:10" x14ac:dyDescent="0.25">
      <c r="A4488" s="5" t="s">
        <v>46</v>
      </c>
      <c r="B4488" s="26">
        <v>44079</v>
      </c>
      <c r="C4488" s="4">
        <v>24</v>
      </c>
      <c r="D4488" s="29">
        <f t="shared" si="358"/>
        <v>2296</v>
      </c>
      <c r="E4488" s="4">
        <f>1+1</f>
        <v>2</v>
      </c>
      <c r="F4488" s="79">
        <f t="shared" si="359"/>
        <v>37</v>
      </c>
      <c r="J4488" s="88"/>
    </row>
    <row r="4489" spans="1:10" x14ac:dyDescent="0.25">
      <c r="A4489" s="5" t="s">
        <v>47</v>
      </c>
      <c r="B4489" s="26">
        <v>44079</v>
      </c>
      <c r="C4489" s="4">
        <v>307</v>
      </c>
      <c r="D4489" s="29">
        <f t="shared" si="358"/>
        <v>3692</v>
      </c>
      <c r="E4489" s="4">
        <f>1</f>
        <v>1</v>
      </c>
      <c r="F4489" s="79">
        <f t="shared" si="359"/>
        <v>15</v>
      </c>
      <c r="J4489" s="88"/>
    </row>
    <row r="4490" spans="1:10" x14ac:dyDescent="0.25">
      <c r="A4490" s="61" t="s">
        <v>22</v>
      </c>
      <c r="B4490" s="26">
        <v>44080</v>
      </c>
      <c r="C4490" s="4">
        <v>3269</v>
      </c>
      <c r="D4490" s="29">
        <f>C4490+D4466</f>
        <v>292446</v>
      </c>
      <c r="E4490" s="4">
        <f>26+23+11+9</f>
        <v>69</v>
      </c>
      <c r="F4490" s="79">
        <f t="shared" si="359"/>
        <v>6010</v>
      </c>
    </row>
    <row r="4491" spans="1:10" x14ac:dyDescent="0.25">
      <c r="A4491" s="5" t="s">
        <v>20</v>
      </c>
      <c r="B4491" s="26">
        <v>44080</v>
      </c>
      <c r="C4491" s="4">
        <v>802</v>
      </c>
      <c r="D4491" s="29">
        <f t="shared" ref="D4491:D4503" si="360">C4491+D4467</f>
        <v>102920</v>
      </c>
      <c r="E4491" s="4">
        <f>7+3+1</f>
        <v>11</v>
      </c>
      <c r="F4491" s="79">
        <f t="shared" si="357"/>
        <v>2383</v>
      </c>
    </row>
    <row r="4492" spans="1:10" x14ac:dyDescent="0.25">
      <c r="A4492" s="5" t="s">
        <v>35</v>
      </c>
      <c r="B4492" s="26">
        <v>44080</v>
      </c>
      <c r="C4492" s="4">
        <v>5</v>
      </c>
      <c r="D4492" s="29">
        <f t="shared" si="360"/>
        <v>86</v>
      </c>
      <c r="F4492" s="79">
        <f t="shared" si="357"/>
        <v>0</v>
      </c>
    </row>
    <row r="4493" spans="1:10" x14ac:dyDescent="0.25">
      <c r="A4493" s="5" t="s">
        <v>21</v>
      </c>
      <c r="B4493" s="26">
        <v>44080</v>
      </c>
      <c r="C4493" s="4">
        <v>102</v>
      </c>
      <c r="D4493" s="29">
        <f t="shared" si="360"/>
        <v>6014</v>
      </c>
      <c r="E4493" s="4">
        <f>2+1</f>
        <v>3</v>
      </c>
      <c r="F4493" s="79">
        <f t="shared" si="357"/>
        <v>224</v>
      </c>
    </row>
    <row r="4494" spans="1:10" x14ac:dyDescent="0.25">
      <c r="A4494" s="5" t="s">
        <v>36</v>
      </c>
      <c r="B4494" s="26">
        <v>44080</v>
      </c>
      <c r="C4494" s="4">
        <v>39</v>
      </c>
      <c r="D4494" s="29">
        <f t="shared" si="360"/>
        <v>1217</v>
      </c>
      <c r="F4494" s="79">
        <f t="shared" si="357"/>
        <v>7</v>
      </c>
    </row>
    <row r="4495" spans="1:10" x14ac:dyDescent="0.25">
      <c r="A4495" s="5" t="s">
        <v>27</v>
      </c>
      <c r="B4495" s="26">
        <v>44080</v>
      </c>
      <c r="C4495" s="4">
        <v>387</v>
      </c>
      <c r="D4495" s="29">
        <f t="shared" si="360"/>
        <v>11152</v>
      </c>
      <c r="E4495" s="4">
        <f>1+4</f>
        <v>5</v>
      </c>
      <c r="F4495" s="79">
        <f t="shared" si="357"/>
        <v>159</v>
      </c>
    </row>
    <row r="4496" spans="1:10" x14ac:dyDescent="0.25">
      <c r="A4496" s="5" t="s">
        <v>37</v>
      </c>
      <c r="B4496" s="26">
        <v>44080</v>
      </c>
      <c r="C4496" s="4">
        <v>10</v>
      </c>
      <c r="D4496" s="29">
        <f t="shared" si="360"/>
        <v>345</v>
      </c>
      <c r="F4496" s="79">
        <f t="shared" si="357"/>
        <v>5</v>
      </c>
    </row>
    <row r="4497" spans="1:6" x14ac:dyDescent="0.25">
      <c r="A4497" s="5" t="s">
        <v>38</v>
      </c>
      <c r="B4497" s="26">
        <v>44080</v>
      </c>
      <c r="C4497" s="4">
        <v>92</v>
      </c>
      <c r="D4497" s="29">
        <f t="shared" si="360"/>
        <v>4293</v>
      </c>
      <c r="E4497" s="4">
        <f>1</f>
        <v>1</v>
      </c>
      <c r="F4497" s="79">
        <f t="shared" si="357"/>
        <v>60</v>
      </c>
    </row>
    <row r="4498" spans="1:6" x14ac:dyDescent="0.25">
      <c r="A4498" s="5" t="s">
        <v>48</v>
      </c>
      <c r="B4498" s="26">
        <v>44080</v>
      </c>
      <c r="C4498" s="4">
        <v>1</v>
      </c>
      <c r="D4498" s="29">
        <f t="shared" si="360"/>
        <v>90</v>
      </c>
      <c r="F4498" s="79">
        <f>E4498+F4474</f>
        <v>1</v>
      </c>
    </row>
    <row r="4499" spans="1:6" x14ac:dyDescent="0.25">
      <c r="A4499" s="5" t="s">
        <v>39</v>
      </c>
      <c r="B4499" s="26">
        <v>44080</v>
      </c>
      <c r="C4499" s="4">
        <v>250</v>
      </c>
      <c r="D4499" s="29">
        <f t="shared" si="360"/>
        <v>10125</v>
      </c>
      <c r="E4499" s="4">
        <f>3+1</f>
        <v>4</v>
      </c>
      <c r="F4499" s="79">
        <f t="shared" si="357"/>
        <v>219</v>
      </c>
    </row>
    <row r="4500" spans="1:6" x14ac:dyDescent="0.25">
      <c r="A4500" s="5" t="s">
        <v>40</v>
      </c>
      <c r="B4500" s="26">
        <v>44080</v>
      </c>
      <c r="C4500" s="4">
        <v>4</v>
      </c>
      <c r="D4500" s="29">
        <f t="shared" si="360"/>
        <v>234</v>
      </c>
      <c r="F4500" s="79">
        <f t="shared" si="357"/>
        <v>4</v>
      </c>
    </row>
    <row r="4501" spans="1:6" x14ac:dyDescent="0.25">
      <c r="A4501" s="5" t="s">
        <v>28</v>
      </c>
      <c r="B4501" s="26">
        <v>44080</v>
      </c>
      <c r="C4501" s="4">
        <v>94</v>
      </c>
      <c r="D4501" s="29">
        <f t="shared" si="360"/>
        <v>2039</v>
      </c>
      <c r="E4501" s="4">
        <f>2+1</f>
        <v>3</v>
      </c>
      <c r="F4501" s="79">
        <f t="shared" si="357"/>
        <v>42</v>
      </c>
    </row>
    <row r="4502" spans="1:6" x14ac:dyDescent="0.25">
      <c r="A4502" s="5" t="s">
        <v>24</v>
      </c>
      <c r="B4502" s="26">
        <v>44080</v>
      </c>
      <c r="C4502" s="4">
        <v>413</v>
      </c>
      <c r="D4502" s="29">
        <f t="shared" si="360"/>
        <v>9697</v>
      </c>
      <c r="E4502" s="4">
        <f>1</f>
        <v>1</v>
      </c>
      <c r="F4502" s="79">
        <f t="shared" si="357"/>
        <v>90</v>
      </c>
    </row>
    <row r="4503" spans="1:6" x14ac:dyDescent="0.25">
      <c r="A4503" s="5" t="s">
        <v>30</v>
      </c>
      <c r="B4503" s="26">
        <v>44080</v>
      </c>
      <c r="C4503" s="4">
        <v>2</v>
      </c>
      <c r="D4503" s="29">
        <f t="shared" si="360"/>
        <v>67</v>
      </c>
      <c r="F4503" s="79">
        <f t="shared" si="357"/>
        <v>2</v>
      </c>
    </row>
    <row r="4504" spans="1:6" x14ac:dyDescent="0.25">
      <c r="A4504" s="5" t="s">
        <v>26</v>
      </c>
      <c r="B4504" s="26">
        <v>44080</v>
      </c>
      <c r="C4504" s="4">
        <v>177</v>
      </c>
      <c r="D4504" s="29">
        <f>C4504+D4480</f>
        <v>3819</v>
      </c>
      <c r="E4504" s="4">
        <f>2+2</f>
        <v>4</v>
      </c>
      <c r="F4504" s="79">
        <f t="shared" si="357"/>
        <v>34</v>
      </c>
    </row>
    <row r="4505" spans="1:6" x14ac:dyDescent="0.25">
      <c r="A4505" s="5" t="s">
        <v>25</v>
      </c>
      <c r="B4505" s="26">
        <v>44080</v>
      </c>
      <c r="C4505" s="4">
        <v>54</v>
      </c>
      <c r="D4505" s="29">
        <f>C4505+D4481</f>
        <v>6991</v>
      </c>
      <c r="E4505" s="4">
        <f>1+1</f>
        <v>2</v>
      </c>
      <c r="F4505" s="79">
        <f t="shared" si="357"/>
        <v>125</v>
      </c>
    </row>
    <row r="4506" spans="1:6" x14ac:dyDescent="0.25">
      <c r="A4506" s="5" t="s">
        <v>41</v>
      </c>
      <c r="B4506" s="26">
        <v>44080</v>
      </c>
      <c r="C4506" s="4">
        <v>156</v>
      </c>
      <c r="D4506" s="29">
        <f>C4506+D4482</f>
        <v>4632</v>
      </c>
      <c r="E4506" s="4">
        <f>1+2</f>
        <v>3</v>
      </c>
      <c r="F4506" s="79">
        <f>E4506+F4482</f>
        <v>59</v>
      </c>
    </row>
    <row r="4507" spans="1:6" x14ac:dyDescent="0.25">
      <c r="A4507" s="5" t="s">
        <v>42</v>
      </c>
      <c r="B4507" s="26">
        <v>44080</v>
      </c>
      <c r="C4507" s="4">
        <v>4</v>
      </c>
      <c r="D4507" s="29">
        <f t="shared" ref="D4507:D4513" si="361">C4507+D4483</f>
        <v>377</v>
      </c>
      <c r="F4507" s="79">
        <f>E4507+F4483</f>
        <v>0</v>
      </c>
    </row>
    <row r="4508" spans="1:6" x14ac:dyDescent="0.25">
      <c r="A4508" s="5" t="s">
        <v>43</v>
      </c>
      <c r="B4508" s="26">
        <v>44080</v>
      </c>
      <c r="C4508" s="4">
        <v>2</v>
      </c>
      <c r="D4508" s="29">
        <f t="shared" si="361"/>
        <v>247</v>
      </c>
      <c r="F4508" s="79">
        <f>E4508+F4484</f>
        <v>0</v>
      </c>
    </row>
    <row r="4509" spans="1:6" x14ac:dyDescent="0.25">
      <c r="A4509" s="5" t="s">
        <v>44</v>
      </c>
      <c r="B4509" s="26">
        <v>44080</v>
      </c>
      <c r="C4509" s="4">
        <v>121</v>
      </c>
      <c r="D4509" s="29">
        <f t="shared" si="361"/>
        <v>2288</v>
      </c>
      <c r="F4509" s="79">
        <f t="shared" ref="F4509:F4515" si="362">E4509+F4485</f>
        <v>16</v>
      </c>
    </row>
    <row r="4510" spans="1:6" x14ac:dyDescent="0.25">
      <c r="A4510" s="5" t="s">
        <v>29</v>
      </c>
      <c r="B4510" s="26">
        <v>44080</v>
      </c>
      <c r="C4510" s="4">
        <v>615</v>
      </c>
      <c r="D4510" s="29">
        <f t="shared" si="361"/>
        <v>12119</v>
      </c>
      <c r="E4510" s="4">
        <f>1+4+6</f>
        <v>11</v>
      </c>
      <c r="F4510" s="79">
        <f t="shared" si="362"/>
        <v>130</v>
      </c>
    </row>
    <row r="4511" spans="1:6" x14ac:dyDescent="0.25">
      <c r="A4511" s="5" t="s">
        <v>45</v>
      </c>
      <c r="B4511" s="26">
        <v>44080</v>
      </c>
      <c r="C4511" s="4">
        <v>76</v>
      </c>
      <c r="D4511" s="29">
        <f t="shared" si="361"/>
        <v>1295</v>
      </c>
      <c r="E4511" s="4">
        <f>1</f>
        <v>1</v>
      </c>
      <c r="F4511" s="79">
        <f t="shared" si="362"/>
        <v>17</v>
      </c>
    </row>
    <row r="4512" spans="1:6" x14ac:dyDescent="0.25">
      <c r="A4512" s="5" t="s">
        <v>46</v>
      </c>
      <c r="B4512" s="26">
        <v>44080</v>
      </c>
      <c r="C4512" s="4">
        <v>49</v>
      </c>
      <c r="D4512" s="29">
        <f t="shared" si="361"/>
        <v>2345</v>
      </c>
      <c r="E4512" s="4">
        <f>1</f>
        <v>1</v>
      </c>
      <c r="F4512" s="79">
        <f t="shared" si="362"/>
        <v>38</v>
      </c>
    </row>
    <row r="4513" spans="1:6" x14ac:dyDescent="0.25">
      <c r="A4513" s="5" t="s">
        <v>47</v>
      </c>
      <c r="B4513" s="26">
        <v>44080</v>
      </c>
      <c r="C4513" s="4">
        <v>262</v>
      </c>
      <c r="D4513" s="29">
        <f t="shared" si="361"/>
        <v>3954</v>
      </c>
      <c r="F4513" s="79">
        <f t="shared" si="362"/>
        <v>15</v>
      </c>
    </row>
    <row r="4514" spans="1:6" x14ac:dyDescent="0.25">
      <c r="A4514" s="61" t="s">
        <v>22</v>
      </c>
      <c r="B4514" s="26">
        <v>44081</v>
      </c>
      <c r="C4514" s="4">
        <v>4633</v>
      </c>
      <c r="D4514" s="29">
        <f>C4514+D4490</f>
        <v>297079</v>
      </c>
      <c r="E4514" s="4">
        <f>7+9+64+60</f>
        <v>140</v>
      </c>
      <c r="F4514" s="79">
        <f t="shared" si="362"/>
        <v>6150</v>
      </c>
    </row>
    <row r="4515" spans="1:6" x14ac:dyDescent="0.25">
      <c r="A4515" s="5" t="s">
        <v>20</v>
      </c>
      <c r="B4515" s="26">
        <v>44081</v>
      </c>
      <c r="C4515" s="4">
        <v>1089</v>
      </c>
      <c r="D4515" s="29">
        <f t="shared" ref="D4515:D4527" si="363">C4515+D4491</f>
        <v>104009</v>
      </c>
      <c r="E4515" s="4">
        <f>9+5+27+22</f>
        <v>63</v>
      </c>
      <c r="F4515" s="79">
        <f t="shared" si="362"/>
        <v>2446</v>
      </c>
    </row>
    <row r="4516" spans="1:6" x14ac:dyDescent="0.25">
      <c r="A4516" s="5" t="s">
        <v>35</v>
      </c>
      <c r="B4516" s="26">
        <v>44081</v>
      </c>
      <c r="C4516" s="4">
        <v>2</v>
      </c>
      <c r="D4516" s="29">
        <f t="shared" si="363"/>
        <v>88</v>
      </c>
      <c r="F4516" s="79">
        <f t="shared" ref="F4516:F4553" si="364">E4516+F4492</f>
        <v>0</v>
      </c>
    </row>
    <row r="4517" spans="1:6" x14ac:dyDescent="0.25">
      <c r="A4517" s="5" t="s">
        <v>21</v>
      </c>
      <c r="B4517" s="26">
        <v>44081</v>
      </c>
      <c r="C4517" s="4">
        <v>42</v>
      </c>
      <c r="D4517" s="29">
        <f t="shared" si="363"/>
        <v>6056</v>
      </c>
      <c r="E4517" s="4">
        <v>1</v>
      </c>
      <c r="F4517" s="79">
        <f t="shared" si="364"/>
        <v>225</v>
      </c>
    </row>
    <row r="4518" spans="1:6" x14ac:dyDescent="0.25">
      <c r="A4518" s="5" t="s">
        <v>36</v>
      </c>
      <c r="B4518" s="26">
        <v>44081</v>
      </c>
      <c r="C4518" s="4">
        <v>57</v>
      </c>
      <c r="D4518" s="29">
        <f t="shared" si="363"/>
        <v>1274</v>
      </c>
      <c r="E4518" s="4">
        <v>1</v>
      </c>
      <c r="F4518" s="79">
        <f t="shared" si="364"/>
        <v>8</v>
      </c>
    </row>
    <row r="4519" spans="1:6" x14ac:dyDescent="0.25">
      <c r="A4519" s="5" t="s">
        <v>27</v>
      </c>
      <c r="B4519" s="26">
        <v>44081</v>
      </c>
      <c r="C4519" s="4">
        <v>456</v>
      </c>
      <c r="D4519" s="29">
        <f t="shared" si="363"/>
        <v>11608</v>
      </c>
      <c r="E4519" s="4">
        <f>4+1</f>
        <v>5</v>
      </c>
      <c r="F4519" s="79">
        <f t="shared" si="364"/>
        <v>164</v>
      </c>
    </row>
    <row r="4520" spans="1:6" x14ac:dyDescent="0.25">
      <c r="A4520" s="5" t="s">
        <v>37</v>
      </c>
      <c r="B4520" s="26">
        <v>44081</v>
      </c>
      <c r="C4520" s="4">
        <v>41</v>
      </c>
      <c r="D4520" s="29">
        <f t="shared" si="363"/>
        <v>386</v>
      </c>
      <c r="F4520" s="79">
        <f t="shared" si="364"/>
        <v>5</v>
      </c>
    </row>
    <row r="4521" spans="1:6" x14ac:dyDescent="0.25">
      <c r="A4521" s="5" t="s">
        <v>38</v>
      </c>
      <c r="B4521" s="26">
        <v>44081</v>
      </c>
      <c r="C4521" s="4">
        <v>60</v>
      </c>
      <c r="D4521" s="29">
        <f t="shared" si="363"/>
        <v>4353</v>
      </c>
      <c r="E4521" s="4">
        <f>1+2</f>
        <v>3</v>
      </c>
      <c r="F4521" s="79">
        <f t="shared" si="364"/>
        <v>63</v>
      </c>
    </row>
    <row r="4522" spans="1:6" x14ac:dyDescent="0.25">
      <c r="A4522" s="5" t="s">
        <v>48</v>
      </c>
      <c r="B4522" s="26">
        <v>44081</v>
      </c>
      <c r="C4522" s="4">
        <v>0</v>
      </c>
      <c r="D4522" s="29">
        <f t="shared" si="363"/>
        <v>90</v>
      </c>
      <c r="F4522" s="79">
        <f>E4522+F4498</f>
        <v>1</v>
      </c>
    </row>
    <row r="4523" spans="1:6" x14ac:dyDescent="0.25">
      <c r="A4523" s="5" t="s">
        <v>39</v>
      </c>
      <c r="B4523" s="26">
        <v>44081</v>
      </c>
      <c r="C4523" s="4">
        <v>355</v>
      </c>
      <c r="D4523" s="29">
        <f t="shared" si="363"/>
        <v>10480</v>
      </c>
      <c r="E4523" s="4">
        <f>3+3</f>
        <v>6</v>
      </c>
      <c r="F4523" s="79">
        <f t="shared" si="364"/>
        <v>225</v>
      </c>
    </row>
    <row r="4524" spans="1:6" x14ac:dyDescent="0.25">
      <c r="A4524" s="5" t="s">
        <v>40</v>
      </c>
      <c r="B4524" s="26">
        <v>44081</v>
      </c>
      <c r="C4524" s="4">
        <v>9</v>
      </c>
      <c r="D4524" s="29">
        <f t="shared" si="363"/>
        <v>243</v>
      </c>
      <c r="F4524" s="79">
        <f t="shared" si="364"/>
        <v>4</v>
      </c>
    </row>
    <row r="4525" spans="1:6" x14ac:dyDescent="0.25">
      <c r="A4525" s="5" t="s">
        <v>28</v>
      </c>
      <c r="B4525" s="26">
        <v>44081</v>
      </c>
      <c r="C4525" s="4">
        <v>92</v>
      </c>
      <c r="D4525" s="29">
        <f t="shared" si="363"/>
        <v>2131</v>
      </c>
      <c r="E4525" s="4">
        <f>6+3</f>
        <v>9</v>
      </c>
      <c r="F4525" s="79">
        <f t="shared" si="364"/>
        <v>51</v>
      </c>
    </row>
    <row r="4526" spans="1:6" x14ac:dyDescent="0.25">
      <c r="A4526" s="5" t="s">
        <v>24</v>
      </c>
      <c r="B4526" s="26">
        <v>44081</v>
      </c>
      <c r="C4526" s="4">
        <v>623</v>
      </c>
      <c r="D4526" s="29">
        <f t="shared" si="363"/>
        <v>10320</v>
      </c>
      <c r="E4526" s="4">
        <f>1+1+3+2</f>
        <v>7</v>
      </c>
      <c r="F4526" s="79">
        <f t="shared" si="364"/>
        <v>97</v>
      </c>
    </row>
    <row r="4527" spans="1:6" x14ac:dyDescent="0.25">
      <c r="A4527" s="5" t="s">
        <v>30</v>
      </c>
      <c r="B4527" s="26">
        <v>44081</v>
      </c>
      <c r="C4527" s="4">
        <v>4</v>
      </c>
      <c r="D4527" s="29">
        <f t="shared" si="363"/>
        <v>71</v>
      </c>
      <c r="F4527" s="79">
        <f t="shared" si="364"/>
        <v>2</v>
      </c>
    </row>
    <row r="4528" spans="1:6" x14ac:dyDescent="0.25">
      <c r="A4528" s="5" t="s">
        <v>26</v>
      </c>
      <c r="B4528" s="26">
        <v>44081</v>
      </c>
      <c r="C4528" s="4">
        <v>140</v>
      </c>
      <c r="D4528" s="29">
        <f>C4528+D4504</f>
        <v>3959</v>
      </c>
      <c r="E4528" s="4">
        <f>2+2</f>
        <v>4</v>
      </c>
      <c r="F4528" s="79">
        <f t="shared" si="364"/>
        <v>38</v>
      </c>
    </row>
    <row r="4529" spans="1:6" x14ac:dyDescent="0.25">
      <c r="A4529" s="5" t="s">
        <v>25</v>
      </c>
      <c r="B4529" s="26">
        <v>44081</v>
      </c>
      <c r="C4529" s="4">
        <v>207</v>
      </c>
      <c r="D4529" s="29">
        <f>C4529+D4505</f>
        <v>7198</v>
      </c>
      <c r="E4529" s="4">
        <f>3+2</f>
        <v>5</v>
      </c>
      <c r="F4529" s="79">
        <f t="shared" si="364"/>
        <v>130</v>
      </c>
    </row>
    <row r="4530" spans="1:6" x14ac:dyDescent="0.25">
      <c r="A4530" s="5" t="s">
        <v>41</v>
      </c>
      <c r="B4530" s="26">
        <v>44081</v>
      </c>
      <c r="C4530" s="4">
        <v>195</v>
      </c>
      <c r="D4530" s="29">
        <f>C4530+D4506</f>
        <v>4827</v>
      </c>
      <c r="E4530" s="4">
        <f>2+2</f>
        <v>4</v>
      </c>
      <c r="F4530" s="79">
        <f>E4530+F4506</f>
        <v>63</v>
      </c>
    </row>
    <row r="4531" spans="1:6" x14ac:dyDescent="0.25">
      <c r="A4531" s="5" t="s">
        <v>42</v>
      </c>
      <c r="B4531" s="26">
        <v>44081</v>
      </c>
      <c r="C4531" s="4">
        <v>-13</v>
      </c>
      <c r="D4531" s="29">
        <f t="shared" ref="D4531:D4537" si="365">C4531+D4507</f>
        <v>364</v>
      </c>
      <c r="F4531" s="79">
        <f>E4531+F4507</f>
        <v>0</v>
      </c>
    </row>
    <row r="4532" spans="1:6" x14ac:dyDescent="0.25">
      <c r="A4532" s="5" t="s">
        <v>43</v>
      </c>
      <c r="B4532" s="26">
        <v>44081</v>
      </c>
      <c r="C4532" s="4">
        <v>60</v>
      </c>
      <c r="D4532" s="29">
        <f t="shared" si="365"/>
        <v>307</v>
      </c>
      <c r="F4532" s="79">
        <f t="shared" si="364"/>
        <v>0</v>
      </c>
    </row>
    <row r="4533" spans="1:6" x14ac:dyDescent="0.25">
      <c r="A4533" s="5" t="s">
        <v>44</v>
      </c>
      <c r="B4533" s="26">
        <v>44081</v>
      </c>
      <c r="C4533" s="4">
        <v>34</v>
      </c>
      <c r="D4533" s="29">
        <f t="shared" si="365"/>
        <v>2322</v>
      </c>
      <c r="E4533" s="4">
        <f>1+1+2</f>
        <v>4</v>
      </c>
      <c r="F4533" s="79">
        <f t="shared" ref="F4533:F4538" si="366">E4533+F4509</f>
        <v>20</v>
      </c>
    </row>
    <row r="4534" spans="1:6" x14ac:dyDescent="0.25">
      <c r="A4534" s="5" t="s">
        <v>29</v>
      </c>
      <c r="B4534" s="26">
        <v>44081</v>
      </c>
      <c r="C4534" s="4">
        <v>517</v>
      </c>
      <c r="D4534" s="29">
        <f t="shared" si="365"/>
        <v>12636</v>
      </c>
      <c r="E4534" s="4">
        <f>2+1+5+4</f>
        <v>12</v>
      </c>
      <c r="F4534" s="79">
        <f t="shared" si="366"/>
        <v>142</v>
      </c>
    </row>
    <row r="4535" spans="1:6" x14ac:dyDescent="0.25">
      <c r="A4535" s="5" t="s">
        <v>45</v>
      </c>
      <c r="B4535" s="26">
        <v>44081</v>
      </c>
      <c r="C4535" s="4">
        <v>48</v>
      </c>
      <c r="D4535" s="29">
        <f t="shared" si="365"/>
        <v>1343</v>
      </c>
      <c r="E4535" s="4">
        <f>1+1+1</f>
        <v>3</v>
      </c>
      <c r="F4535" s="79">
        <f t="shared" si="366"/>
        <v>20</v>
      </c>
    </row>
    <row r="4536" spans="1:6" x14ac:dyDescent="0.25">
      <c r="A4536" s="5" t="s">
        <v>46</v>
      </c>
      <c r="B4536" s="26">
        <v>44081</v>
      </c>
      <c r="C4536" s="4">
        <v>55</v>
      </c>
      <c r="D4536" s="29">
        <f t="shared" si="365"/>
        <v>2400</v>
      </c>
      <c r="F4536" s="79">
        <f t="shared" si="366"/>
        <v>38</v>
      </c>
    </row>
    <row r="4537" spans="1:6" x14ac:dyDescent="0.25">
      <c r="A4537" s="5" t="s">
        <v>47</v>
      </c>
      <c r="B4537" s="26">
        <v>44081</v>
      </c>
      <c r="C4537" s="4">
        <v>509</v>
      </c>
      <c r="D4537" s="29">
        <f t="shared" si="365"/>
        <v>4463</v>
      </c>
      <c r="E4537" s="4">
        <f>1</f>
        <v>1</v>
      </c>
      <c r="F4537" s="79">
        <f t="shared" si="366"/>
        <v>16</v>
      </c>
    </row>
    <row r="4538" spans="1:6" x14ac:dyDescent="0.25">
      <c r="A4538" s="61" t="s">
        <v>22</v>
      </c>
      <c r="B4538" s="26">
        <v>44082</v>
      </c>
      <c r="C4538" s="4">
        <v>6909</v>
      </c>
      <c r="D4538" s="29">
        <f>C4538+D4514</f>
        <v>303988</v>
      </c>
      <c r="E4538" s="4">
        <f>20+9+85+70</f>
        <v>184</v>
      </c>
      <c r="F4538" s="79">
        <f t="shared" si="366"/>
        <v>6334</v>
      </c>
    </row>
    <row r="4539" spans="1:6" x14ac:dyDescent="0.25">
      <c r="A4539" s="5" t="s">
        <v>20</v>
      </c>
      <c r="B4539" s="26">
        <v>44082</v>
      </c>
      <c r="C4539" s="4">
        <v>1300</v>
      </c>
      <c r="D4539" s="29">
        <f t="shared" ref="D4539:D4551" si="367">C4539+D4515</f>
        <v>105309</v>
      </c>
      <c r="E4539" s="4">
        <v>31</v>
      </c>
      <c r="F4539" s="79">
        <f t="shared" si="364"/>
        <v>2477</v>
      </c>
    </row>
    <row r="4540" spans="1:6" x14ac:dyDescent="0.25">
      <c r="A4540" s="5" t="s">
        <v>35</v>
      </c>
      <c r="B4540" s="26">
        <v>44082</v>
      </c>
      <c r="C4540" s="4">
        <v>8</v>
      </c>
      <c r="D4540" s="29">
        <f t="shared" si="367"/>
        <v>96</v>
      </c>
      <c r="F4540" s="79">
        <f t="shared" si="364"/>
        <v>0</v>
      </c>
    </row>
    <row r="4541" spans="1:6" x14ac:dyDescent="0.25">
      <c r="A4541" s="5" t="s">
        <v>21</v>
      </c>
      <c r="B4541" s="26">
        <v>44082</v>
      </c>
      <c r="C4541" s="4">
        <v>94</v>
      </c>
      <c r="D4541" s="29">
        <f t="shared" si="367"/>
        <v>6150</v>
      </c>
      <c r="E4541" s="4">
        <f>1+1+1</f>
        <v>3</v>
      </c>
      <c r="F4541" s="79">
        <f>E4541+F4517</f>
        <v>228</v>
      </c>
    </row>
    <row r="4542" spans="1:6" x14ac:dyDescent="0.25">
      <c r="A4542" s="5" t="s">
        <v>36</v>
      </c>
      <c r="B4542" s="26">
        <v>44082</v>
      </c>
      <c r="C4542" s="4">
        <v>48</v>
      </c>
      <c r="D4542" s="29">
        <f t="shared" si="367"/>
        <v>1322</v>
      </c>
      <c r="F4542" s="79">
        <f t="shared" si="364"/>
        <v>8</v>
      </c>
    </row>
    <row r="4543" spans="1:6" x14ac:dyDescent="0.25">
      <c r="A4543" s="5" t="s">
        <v>27</v>
      </c>
      <c r="B4543" s="26">
        <v>44082</v>
      </c>
      <c r="C4543" s="4">
        <v>381</v>
      </c>
      <c r="D4543" s="29">
        <f t="shared" si="367"/>
        <v>11989</v>
      </c>
      <c r="E4543" s="4">
        <f>3+3</f>
        <v>6</v>
      </c>
      <c r="F4543" s="79">
        <f t="shared" si="364"/>
        <v>170</v>
      </c>
    </row>
    <row r="4544" spans="1:6" x14ac:dyDescent="0.25">
      <c r="A4544" s="5" t="s">
        <v>37</v>
      </c>
      <c r="B4544" s="26">
        <v>44082</v>
      </c>
      <c r="C4544" s="4">
        <v>20</v>
      </c>
      <c r="D4544" s="29">
        <f t="shared" si="367"/>
        <v>406</v>
      </c>
      <c r="F4544" s="79">
        <f t="shared" si="364"/>
        <v>5</v>
      </c>
    </row>
    <row r="4545" spans="1:6" x14ac:dyDescent="0.25">
      <c r="A4545" s="5" t="s">
        <v>38</v>
      </c>
      <c r="B4545" s="26">
        <v>44082</v>
      </c>
      <c r="C4545" s="4">
        <v>224</v>
      </c>
      <c r="D4545" s="29">
        <f t="shared" si="367"/>
        <v>4577</v>
      </c>
      <c r="E4545" s="4">
        <f>1+1+3</f>
        <v>5</v>
      </c>
      <c r="F4545" s="79">
        <f t="shared" si="364"/>
        <v>68</v>
      </c>
    </row>
    <row r="4546" spans="1:6" x14ac:dyDescent="0.25">
      <c r="A4546" s="5" t="s">
        <v>48</v>
      </c>
      <c r="B4546" s="26">
        <v>44082</v>
      </c>
      <c r="C4546" s="4">
        <v>0</v>
      </c>
      <c r="D4546" s="29">
        <f t="shared" si="367"/>
        <v>90</v>
      </c>
      <c r="F4546" s="79">
        <f>E4546+F4522</f>
        <v>1</v>
      </c>
    </row>
    <row r="4547" spans="1:6" x14ac:dyDescent="0.25">
      <c r="A4547" s="5" t="s">
        <v>39</v>
      </c>
      <c r="B4547" s="26">
        <v>44082</v>
      </c>
      <c r="C4547" s="4">
        <v>294</v>
      </c>
      <c r="D4547" s="29">
        <f t="shared" si="367"/>
        <v>10774</v>
      </c>
      <c r="E4547" s="4">
        <f>4+2</f>
        <v>6</v>
      </c>
      <c r="F4547" s="79">
        <f t="shared" si="364"/>
        <v>231</v>
      </c>
    </row>
    <row r="4548" spans="1:6" x14ac:dyDescent="0.25">
      <c r="A4548" s="5" t="s">
        <v>40</v>
      </c>
      <c r="B4548" s="26">
        <v>44082</v>
      </c>
      <c r="C4548" s="4">
        <v>4</v>
      </c>
      <c r="D4548" s="29">
        <f t="shared" si="367"/>
        <v>247</v>
      </c>
      <c r="F4548" s="79">
        <f t="shared" si="364"/>
        <v>4</v>
      </c>
    </row>
    <row r="4549" spans="1:6" x14ac:dyDescent="0.25">
      <c r="A4549" s="5" t="s">
        <v>28</v>
      </c>
      <c r="B4549" s="26">
        <v>44082</v>
      </c>
      <c r="C4549" s="4">
        <v>84</v>
      </c>
      <c r="D4549" s="29">
        <f t="shared" si="367"/>
        <v>2215</v>
      </c>
      <c r="F4549" s="79">
        <f t="shared" si="364"/>
        <v>51</v>
      </c>
    </row>
    <row r="4550" spans="1:6" x14ac:dyDescent="0.25">
      <c r="A4550" s="5" t="s">
        <v>24</v>
      </c>
      <c r="B4550" s="26">
        <v>44082</v>
      </c>
      <c r="C4550" s="4">
        <v>516</v>
      </c>
      <c r="D4550" s="29">
        <f t="shared" si="367"/>
        <v>10836</v>
      </c>
      <c r="E4550" s="4">
        <f>6+5+1+5</f>
        <v>17</v>
      </c>
      <c r="F4550" s="79">
        <f t="shared" si="364"/>
        <v>114</v>
      </c>
    </row>
    <row r="4551" spans="1:6" x14ac:dyDescent="0.25">
      <c r="A4551" s="5" t="s">
        <v>30</v>
      </c>
      <c r="B4551" s="26">
        <v>44082</v>
      </c>
      <c r="C4551" s="4">
        <v>-2</v>
      </c>
      <c r="D4551" s="29">
        <f t="shared" si="367"/>
        <v>69</v>
      </c>
      <c r="F4551" s="79">
        <f t="shared" si="364"/>
        <v>2</v>
      </c>
    </row>
    <row r="4552" spans="1:6" x14ac:dyDescent="0.25">
      <c r="A4552" s="5" t="s">
        <v>26</v>
      </c>
      <c r="B4552" s="26">
        <v>44082</v>
      </c>
      <c r="C4552" s="4">
        <v>90</v>
      </c>
      <c r="D4552" s="29">
        <f>C4552+D4528</f>
        <v>4049</v>
      </c>
      <c r="E4552" s="4">
        <f>1+2</f>
        <v>3</v>
      </c>
      <c r="F4552" s="79">
        <f t="shared" si="364"/>
        <v>41</v>
      </c>
    </row>
    <row r="4553" spans="1:6" x14ac:dyDescent="0.25">
      <c r="A4553" s="5" t="s">
        <v>25</v>
      </c>
      <c r="B4553" s="26">
        <v>44082</v>
      </c>
      <c r="C4553" s="4">
        <v>299</v>
      </c>
      <c r="D4553" s="29">
        <f>C4553+D4529</f>
        <v>7497</v>
      </c>
      <c r="E4553" s="4">
        <f>4+4</f>
        <v>8</v>
      </c>
      <c r="F4553" s="79">
        <f t="shared" si="364"/>
        <v>138</v>
      </c>
    </row>
    <row r="4554" spans="1:6" x14ac:dyDescent="0.25">
      <c r="A4554" s="5" t="s">
        <v>41</v>
      </c>
      <c r="B4554" s="26">
        <v>44082</v>
      </c>
      <c r="C4554" s="4">
        <v>282</v>
      </c>
      <c r="D4554" s="29">
        <f>C4554+D4530</f>
        <v>5109</v>
      </c>
      <c r="F4554" s="79">
        <f>E4554+F4530</f>
        <v>63</v>
      </c>
    </row>
    <row r="4555" spans="1:6" x14ac:dyDescent="0.25">
      <c r="A4555" s="5" t="s">
        <v>42</v>
      </c>
      <c r="B4555" s="26">
        <v>44082</v>
      </c>
      <c r="C4555" s="4">
        <v>16</v>
      </c>
      <c r="D4555" s="29">
        <f t="shared" ref="D4555:D4561" si="368">C4555+D4531</f>
        <v>380</v>
      </c>
      <c r="E4555" s="4">
        <f>5+2</f>
        <v>7</v>
      </c>
      <c r="F4555" s="79">
        <f>E4555+F4531</f>
        <v>7</v>
      </c>
    </row>
    <row r="4556" spans="1:6" x14ac:dyDescent="0.25">
      <c r="A4556" s="5" t="s">
        <v>43</v>
      </c>
      <c r="B4556" s="26">
        <v>44082</v>
      </c>
      <c r="C4556" s="4">
        <v>18</v>
      </c>
      <c r="D4556" s="29">
        <f t="shared" si="368"/>
        <v>325</v>
      </c>
      <c r="F4556" s="79">
        <f>E4556+F4532</f>
        <v>0</v>
      </c>
    </row>
    <row r="4557" spans="1:6" x14ac:dyDescent="0.25">
      <c r="A4557" s="5" t="s">
        <v>44</v>
      </c>
      <c r="B4557" s="26">
        <v>44082</v>
      </c>
      <c r="C4557" s="4">
        <v>76</v>
      </c>
      <c r="D4557" s="29">
        <f t="shared" si="368"/>
        <v>2398</v>
      </c>
      <c r="F4557" s="79">
        <f t="shared" ref="F4557:F4562" si="369">E4557+F4533</f>
        <v>20</v>
      </c>
    </row>
    <row r="4558" spans="1:6" x14ac:dyDescent="0.25">
      <c r="A4558" s="5" t="s">
        <v>29</v>
      </c>
      <c r="B4558" s="26">
        <v>44082</v>
      </c>
      <c r="C4558" s="4">
        <v>976</v>
      </c>
      <c r="D4558" s="29">
        <f t="shared" si="368"/>
        <v>13612</v>
      </c>
      <c r="E4558" s="4">
        <f>1+2+4</f>
        <v>7</v>
      </c>
      <c r="F4558" s="79">
        <f t="shared" si="369"/>
        <v>149</v>
      </c>
    </row>
    <row r="4559" spans="1:6" x14ac:dyDescent="0.25">
      <c r="A4559" s="5" t="s">
        <v>45</v>
      </c>
      <c r="B4559" s="26">
        <v>44082</v>
      </c>
      <c r="C4559" s="4">
        <v>46</v>
      </c>
      <c r="D4559" s="29">
        <f t="shared" si="368"/>
        <v>1389</v>
      </c>
      <c r="E4559" s="4">
        <f>1</f>
        <v>1</v>
      </c>
      <c r="F4559" s="79">
        <f t="shared" si="369"/>
        <v>21</v>
      </c>
    </row>
    <row r="4560" spans="1:6" x14ac:dyDescent="0.25">
      <c r="A4560" s="5" t="s">
        <v>46</v>
      </c>
      <c r="B4560" s="26">
        <v>44082</v>
      </c>
      <c r="C4560" s="4">
        <v>61</v>
      </c>
      <c r="D4560" s="29">
        <f t="shared" si="368"/>
        <v>2461</v>
      </c>
      <c r="F4560" s="79">
        <f t="shared" si="369"/>
        <v>38</v>
      </c>
    </row>
    <row r="4561" spans="1:6" ht="15.75" thickBot="1" x14ac:dyDescent="0.3">
      <c r="A4561" s="45" t="s">
        <v>47</v>
      </c>
      <c r="B4561" s="46">
        <v>44082</v>
      </c>
      <c r="C4561" s="47">
        <v>283</v>
      </c>
      <c r="D4561" s="85">
        <f t="shared" si="368"/>
        <v>4746</v>
      </c>
      <c r="E4561" s="47">
        <f>1</f>
        <v>1</v>
      </c>
      <c r="F4561" s="79">
        <f t="shared" si="369"/>
        <v>17</v>
      </c>
    </row>
    <row r="4562" spans="1:6" x14ac:dyDescent="0.25">
      <c r="A4562" s="64" t="s">
        <v>22</v>
      </c>
      <c r="B4562" s="49">
        <v>44083</v>
      </c>
      <c r="C4562" s="50">
        <v>6266</v>
      </c>
      <c r="D4562" s="131">
        <f>C4562+D4538</f>
        <v>310254</v>
      </c>
      <c r="E4562" s="50">
        <f>16+12+1+70+55</f>
        <v>154</v>
      </c>
      <c r="F4562" s="79">
        <f t="shared" si="369"/>
        <v>6488</v>
      </c>
    </row>
    <row r="4563" spans="1:6" x14ac:dyDescent="0.25">
      <c r="A4563" s="51" t="s">
        <v>20</v>
      </c>
      <c r="B4563" s="26">
        <v>44083</v>
      </c>
      <c r="C4563" s="4">
        <v>1264</v>
      </c>
      <c r="D4563" s="29">
        <f t="shared" ref="D4563:D4575" si="370">C4563+D4539</f>
        <v>106573</v>
      </c>
      <c r="E4563" s="4">
        <v>48</v>
      </c>
      <c r="F4563" s="129">
        <f t="shared" ref="F4563:F4604" si="371">E4563+F4539</f>
        <v>2525</v>
      </c>
    </row>
    <row r="4564" spans="1:6" x14ac:dyDescent="0.25">
      <c r="A4564" s="51" t="s">
        <v>35</v>
      </c>
      <c r="B4564" s="26">
        <v>44083</v>
      </c>
      <c r="C4564" s="4">
        <v>3</v>
      </c>
      <c r="D4564" s="29">
        <f t="shared" si="370"/>
        <v>99</v>
      </c>
      <c r="F4564" s="129">
        <f t="shared" si="371"/>
        <v>0</v>
      </c>
    </row>
    <row r="4565" spans="1:6" x14ac:dyDescent="0.25">
      <c r="A4565" s="51" t="s">
        <v>21</v>
      </c>
      <c r="B4565" s="26">
        <v>44083</v>
      </c>
      <c r="C4565" s="4">
        <v>140</v>
      </c>
      <c r="D4565" s="29">
        <f t="shared" si="370"/>
        <v>6290</v>
      </c>
      <c r="E4565" s="4">
        <v>2</v>
      </c>
      <c r="F4565" s="129">
        <f>E4565+F4541</f>
        <v>230</v>
      </c>
    </row>
    <row r="4566" spans="1:6" x14ac:dyDescent="0.25">
      <c r="A4566" s="51" t="s">
        <v>36</v>
      </c>
      <c r="B4566" s="26">
        <v>44083</v>
      </c>
      <c r="C4566" s="4">
        <v>39</v>
      </c>
      <c r="D4566" s="29">
        <f t="shared" si="370"/>
        <v>1361</v>
      </c>
      <c r="F4566" s="129">
        <f t="shared" si="371"/>
        <v>8</v>
      </c>
    </row>
    <row r="4567" spans="1:6" x14ac:dyDescent="0.25">
      <c r="A4567" s="51" t="s">
        <v>27</v>
      </c>
      <c r="B4567" s="26">
        <v>44083</v>
      </c>
      <c r="C4567" s="4">
        <v>577</v>
      </c>
      <c r="D4567" s="29">
        <f t="shared" si="370"/>
        <v>12566</v>
      </c>
      <c r="E4567" s="4">
        <f>5+3</f>
        <v>8</v>
      </c>
      <c r="F4567" s="129">
        <f t="shared" si="371"/>
        <v>178</v>
      </c>
    </row>
    <row r="4568" spans="1:6" x14ac:dyDescent="0.25">
      <c r="A4568" s="51" t="s">
        <v>37</v>
      </c>
      <c r="B4568" s="26">
        <v>44083</v>
      </c>
      <c r="C4568" s="4">
        <v>25</v>
      </c>
      <c r="D4568" s="29">
        <f t="shared" si="370"/>
        <v>431</v>
      </c>
      <c r="F4568" s="129">
        <f t="shared" si="371"/>
        <v>5</v>
      </c>
    </row>
    <row r="4569" spans="1:6" x14ac:dyDescent="0.25">
      <c r="A4569" s="51" t="s">
        <v>38</v>
      </c>
      <c r="B4569" s="26">
        <v>44083</v>
      </c>
      <c r="C4569" s="4">
        <v>130</v>
      </c>
      <c r="D4569" s="29">
        <f t="shared" si="370"/>
        <v>4707</v>
      </c>
      <c r="E4569" s="4">
        <v>1</v>
      </c>
      <c r="F4569" s="129">
        <f t="shared" si="371"/>
        <v>69</v>
      </c>
    </row>
    <row r="4570" spans="1:6" x14ac:dyDescent="0.25">
      <c r="A4570" s="51" t="s">
        <v>48</v>
      </c>
      <c r="B4570" s="26">
        <v>44083</v>
      </c>
      <c r="C4570" s="4">
        <v>1</v>
      </c>
      <c r="D4570" s="29">
        <f t="shared" si="370"/>
        <v>91</v>
      </c>
      <c r="F4570" s="79">
        <f>E4570+F4546</f>
        <v>1</v>
      </c>
    </row>
    <row r="4571" spans="1:6" x14ac:dyDescent="0.25">
      <c r="A4571" s="51" t="s">
        <v>39</v>
      </c>
      <c r="B4571" s="26">
        <v>44083</v>
      </c>
      <c r="C4571" s="4">
        <v>343</v>
      </c>
      <c r="D4571" s="29">
        <f t="shared" si="370"/>
        <v>11117</v>
      </c>
      <c r="E4571" s="4">
        <f>3+3</f>
        <v>6</v>
      </c>
      <c r="F4571" s="129">
        <f t="shared" si="371"/>
        <v>237</v>
      </c>
    </row>
    <row r="4572" spans="1:6" x14ac:dyDescent="0.25">
      <c r="A4572" s="51" t="s">
        <v>40</v>
      </c>
      <c r="B4572" s="26">
        <v>44083</v>
      </c>
      <c r="C4572" s="4">
        <v>20</v>
      </c>
      <c r="D4572" s="29">
        <f t="shared" si="370"/>
        <v>267</v>
      </c>
      <c r="F4572" s="129">
        <f t="shared" si="371"/>
        <v>4</v>
      </c>
    </row>
    <row r="4573" spans="1:6" x14ac:dyDescent="0.25">
      <c r="A4573" s="51" t="s">
        <v>28</v>
      </c>
      <c r="B4573" s="26">
        <v>44083</v>
      </c>
      <c r="C4573" s="4">
        <v>145</v>
      </c>
      <c r="D4573" s="29">
        <f t="shared" si="370"/>
        <v>2360</v>
      </c>
      <c r="E4573" s="4">
        <v>1</v>
      </c>
      <c r="F4573" s="129">
        <f t="shared" si="371"/>
        <v>52</v>
      </c>
    </row>
    <row r="4574" spans="1:6" x14ac:dyDescent="0.25">
      <c r="A4574" s="51" t="s">
        <v>24</v>
      </c>
      <c r="B4574" s="26">
        <v>44083</v>
      </c>
      <c r="C4574" s="4">
        <v>798</v>
      </c>
      <c r="D4574" s="29">
        <f t="shared" si="370"/>
        <v>11634</v>
      </c>
      <c r="E4574" s="4">
        <f>5+4+2</f>
        <v>11</v>
      </c>
      <c r="F4574" s="129">
        <f t="shared" si="371"/>
        <v>125</v>
      </c>
    </row>
    <row r="4575" spans="1:6" x14ac:dyDescent="0.25">
      <c r="A4575" s="51" t="s">
        <v>30</v>
      </c>
      <c r="B4575" s="26">
        <v>44083</v>
      </c>
      <c r="C4575" s="4">
        <v>2</v>
      </c>
      <c r="D4575" s="29">
        <f t="shared" si="370"/>
        <v>71</v>
      </c>
      <c r="F4575" s="129">
        <f t="shared" si="371"/>
        <v>2</v>
      </c>
    </row>
    <row r="4576" spans="1:6" x14ac:dyDescent="0.25">
      <c r="A4576" s="51" t="s">
        <v>26</v>
      </c>
      <c r="B4576" s="26">
        <v>44083</v>
      </c>
      <c r="C4576" s="4">
        <v>69</v>
      </c>
      <c r="D4576" s="29">
        <f>C4576+D4552</f>
        <v>4118</v>
      </c>
      <c r="E4576" s="4">
        <f>1+1</f>
        <v>2</v>
      </c>
      <c r="F4576" s="129">
        <f t="shared" si="371"/>
        <v>43</v>
      </c>
    </row>
    <row r="4577" spans="1:6" x14ac:dyDescent="0.25">
      <c r="A4577" s="51" t="s">
        <v>25</v>
      </c>
      <c r="B4577" s="26">
        <v>44083</v>
      </c>
      <c r="C4577" s="4">
        <v>280</v>
      </c>
      <c r="D4577" s="29">
        <f>C4577+D4553</f>
        <v>7777</v>
      </c>
      <c r="E4577" s="4">
        <f>2</f>
        <v>2</v>
      </c>
      <c r="F4577" s="129">
        <f t="shared" si="371"/>
        <v>140</v>
      </c>
    </row>
    <row r="4578" spans="1:6" x14ac:dyDescent="0.25">
      <c r="A4578" s="51" t="s">
        <v>41</v>
      </c>
      <c r="B4578" s="26">
        <v>44083</v>
      </c>
      <c r="C4578" s="4">
        <v>361</v>
      </c>
      <c r="D4578" s="29">
        <f>C4578+D4554</f>
        <v>5470</v>
      </c>
      <c r="E4578" s="4">
        <f>7+1</f>
        <v>8</v>
      </c>
      <c r="F4578" s="129">
        <f>E4578+F4554</f>
        <v>71</v>
      </c>
    </row>
    <row r="4579" spans="1:6" x14ac:dyDescent="0.25">
      <c r="A4579" s="51" t="s">
        <v>42</v>
      </c>
      <c r="B4579" s="26">
        <v>44083</v>
      </c>
      <c r="C4579" s="4">
        <v>4</v>
      </c>
      <c r="D4579" s="29">
        <f t="shared" ref="D4579:D4585" si="372">C4579+D4555</f>
        <v>384</v>
      </c>
      <c r="F4579" s="79">
        <f>E4579+F4555</f>
        <v>7</v>
      </c>
    </row>
    <row r="4580" spans="1:6" x14ac:dyDescent="0.25">
      <c r="A4580" s="51" t="s">
        <v>43</v>
      </c>
      <c r="B4580" s="26">
        <v>44083</v>
      </c>
      <c r="C4580" s="4">
        <v>21</v>
      </c>
      <c r="D4580" s="29">
        <f t="shared" si="372"/>
        <v>346</v>
      </c>
      <c r="F4580" s="129">
        <f t="shared" si="371"/>
        <v>0</v>
      </c>
    </row>
    <row r="4581" spans="1:6" x14ac:dyDescent="0.25">
      <c r="A4581" s="51" t="s">
        <v>44</v>
      </c>
      <c r="B4581" s="26">
        <v>44083</v>
      </c>
      <c r="C4581" s="4">
        <v>142</v>
      </c>
      <c r="D4581" s="29">
        <f t="shared" si="372"/>
        <v>2540</v>
      </c>
      <c r="E4581" s="4">
        <f>1</f>
        <v>1</v>
      </c>
      <c r="F4581" s="79">
        <f t="shared" ref="F4581:F4588" si="373">E4581+F4557</f>
        <v>21</v>
      </c>
    </row>
    <row r="4582" spans="1:6" x14ac:dyDescent="0.25">
      <c r="A4582" s="51" t="s">
        <v>29</v>
      </c>
      <c r="B4582" s="26">
        <v>44083</v>
      </c>
      <c r="C4582" s="4">
        <v>1089</v>
      </c>
      <c r="D4582" s="29">
        <f t="shared" si="372"/>
        <v>14701</v>
      </c>
      <c r="E4582" s="4">
        <f>1+2+4</f>
        <v>7</v>
      </c>
      <c r="F4582" s="79">
        <f t="shared" si="373"/>
        <v>156</v>
      </c>
    </row>
    <row r="4583" spans="1:6" x14ac:dyDescent="0.25">
      <c r="A4583" s="51" t="s">
        <v>45</v>
      </c>
      <c r="B4583" s="26">
        <v>44083</v>
      </c>
      <c r="C4583" s="4">
        <v>81</v>
      </c>
      <c r="D4583" s="29">
        <f t="shared" si="372"/>
        <v>1470</v>
      </c>
      <c r="E4583" s="4">
        <f>1</f>
        <v>1</v>
      </c>
      <c r="F4583" s="79">
        <f t="shared" si="373"/>
        <v>22</v>
      </c>
    </row>
    <row r="4584" spans="1:6" x14ac:dyDescent="0.25">
      <c r="A4584" s="51" t="s">
        <v>46</v>
      </c>
      <c r="B4584" s="26">
        <v>44083</v>
      </c>
      <c r="C4584" s="4">
        <v>69</v>
      </c>
      <c r="D4584" s="29">
        <f t="shared" si="372"/>
        <v>2530</v>
      </c>
      <c r="E4584" s="4">
        <f>1</f>
        <v>1</v>
      </c>
      <c r="F4584" s="79">
        <f t="shared" si="373"/>
        <v>39</v>
      </c>
    </row>
    <row r="4585" spans="1:6" ht="15.75" thickBot="1" x14ac:dyDescent="0.3">
      <c r="A4585" s="96" t="s">
        <v>47</v>
      </c>
      <c r="B4585" s="46">
        <v>44083</v>
      </c>
      <c r="C4585" s="47">
        <v>390</v>
      </c>
      <c r="D4585" s="85">
        <f t="shared" si="372"/>
        <v>5136</v>
      </c>
      <c r="E4585" s="47"/>
      <c r="F4585" s="79">
        <f t="shared" si="373"/>
        <v>17</v>
      </c>
    </row>
    <row r="4586" spans="1:6" x14ac:dyDescent="0.25">
      <c r="A4586" s="64" t="s">
        <v>22</v>
      </c>
      <c r="B4586" s="49">
        <v>44084</v>
      </c>
      <c r="C4586" s="97">
        <v>6252</v>
      </c>
      <c r="D4586" s="131">
        <f>C4586+D4562</f>
        <v>316506</v>
      </c>
      <c r="E4586" s="50">
        <f>29+9+62+41</f>
        <v>141</v>
      </c>
      <c r="F4586" s="79">
        <f t="shared" si="373"/>
        <v>6629</v>
      </c>
    </row>
    <row r="4587" spans="1:6" x14ac:dyDescent="0.25">
      <c r="A4587" s="51" t="s">
        <v>20</v>
      </c>
      <c r="B4587" s="26">
        <v>44084</v>
      </c>
      <c r="C4587" s="1">
        <v>1284</v>
      </c>
      <c r="D4587" s="29">
        <f t="shared" ref="D4587:D4599" si="374">C4587+D4563</f>
        <v>107857</v>
      </c>
      <c r="E4587" s="4">
        <v>35</v>
      </c>
      <c r="F4587" s="129">
        <f t="shared" si="373"/>
        <v>2560</v>
      </c>
    </row>
    <row r="4588" spans="1:6" x14ac:dyDescent="0.25">
      <c r="A4588" s="51" t="s">
        <v>35</v>
      </c>
      <c r="B4588" s="26">
        <v>44084</v>
      </c>
      <c r="C4588" s="1">
        <v>12</v>
      </c>
      <c r="D4588" s="29">
        <f t="shared" si="374"/>
        <v>111</v>
      </c>
      <c r="F4588" s="129">
        <f t="shared" si="373"/>
        <v>0</v>
      </c>
    </row>
    <row r="4589" spans="1:6" x14ac:dyDescent="0.25">
      <c r="A4589" s="51" t="s">
        <v>21</v>
      </c>
      <c r="B4589" s="26">
        <v>44084</v>
      </c>
      <c r="C4589" s="1">
        <v>128</v>
      </c>
      <c r="D4589" s="29">
        <f t="shared" si="374"/>
        <v>6418</v>
      </c>
      <c r="E4589" s="4">
        <f>1</f>
        <v>1</v>
      </c>
      <c r="F4589" s="129">
        <f t="shared" si="371"/>
        <v>231</v>
      </c>
    </row>
    <row r="4590" spans="1:6" x14ac:dyDescent="0.25">
      <c r="A4590" s="51" t="s">
        <v>36</v>
      </c>
      <c r="B4590" s="26">
        <v>44084</v>
      </c>
      <c r="C4590" s="1">
        <v>29</v>
      </c>
      <c r="D4590" s="29">
        <f t="shared" si="374"/>
        <v>1390</v>
      </c>
      <c r="F4590" s="129">
        <f t="shared" si="371"/>
        <v>8</v>
      </c>
    </row>
    <row r="4591" spans="1:6" x14ac:dyDescent="0.25">
      <c r="A4591" s="51" t="s">
        <v>27</v>
      </c>
      <c r="B4591" s="26">
        <v>44084</v>
      </c>
      <c r="C4591" s="1">
        <v>443</v>
      </c>
      <c r="D4591" s="29">
        <f t="shared" si="374"/>
        <v>13009</v>
      </c>
      <c r="E4591" s="4">
        <f>3+2</f>
        <v>5</v>
      </c>
      <c r="F4591" s="129">
        <f t="shared" si="371"/>
        <v>183</v>
      </c>
    </row>
    <row r="4592" spans="1:6" x14ac:dyDescent="0.25">
      <c r="A4592" s="51" t="s">
        <v>37</v>
      </c>
      <c r="B4592" s="26">
        <v>44084</v>
      </c>
      <c r="C4592" s="1">
        <v>60</v>
      </c>
      <c r="D4592" s="29">
        <f t="shared" si="374"/>
        <v>491</v>
      </c>
      <c r="F4592" s="129">
        <f t="shared" si="371"/>
        <v>5</v>
      </c>
    </row>
    <row r="4593" spans="1:6" x14ac:dyDescent="0.25">
      <c r="A4593" s="51" t="s">
        <v>38</v>
      </c>
      <c r="B4593" s="26">
        <v>44084</v>
      </c>
      <c r="C4593" s="1">
        <v>137</v>
      </c>
      <c r="D4593" s="29">
        <f t="shared" si="374"/>
        <v>4844</v>
      </c>
      <c r="E4593" s="4">
        <f>4+4</f>
        <v>8</v>
      </c>
      <c r="F4593" s="129">
        <f t="shared" si="371"/>
        <v>77</v>
      </c>
    </row>
    <row r="4594" spans="1:6" x14ac:dyDescent="0.25">
      <c r="A4594" s="51" t="s">
        <v>48</v>
      </c>
      <c r="B4594" s="26">
        <v>44084</v>
      </c>
      <c r="C4594" s="1">
        <v>1</v>
      </c>
      <c r="D4594" s="29">
        <f t="shared" si="374"/>
        <v>92</v>
      </c>
      <c r="F4594" s="79">
        <f>E4594+F4570</f>
        <v>1</v>
      </c>
    </row>
    <row r="4595" spans="1:6" x14ac:dyDescent="0.25">
      <c r="A4595" s="51" t="s">
        <v>39</v>
      </c>
      <c r="B4595" s="26">
        <v>44084</v>
      </c>
      <c r="C4595" s="1">
        <v>280</v>
      </c>
      <c r="D4595" s="29">
        <f t="shared" si="374"/>
        <v>11397</v>
      </c>
      <c r="E4595" s="4">
        <f>4+2</f>
        <v>6</v>
      </c>
      <c r="F4595" s="129">
        <f t="shared" si="371"/>
        <v>243</v>
      </c>
    </row>
    <row r="4596" spans="1:6" x14ac:dyDescent="0.25">
      <c r="A4596" s="51" t="s">
        <v>40</v>
      </c>
      <c r="B4596" s="26">
        <v>44084</v>
      </c>
      <c r="C4596" s="1">
        <v>27</v>
      </c>
      <c r="D4596" s="29">
        <f t="shared" si="374"/>
        <v>294</v>
      </c>
      <c r="F4596" s="129">
        <f t="shared" si="371"/>
        <v>4</v>
      </c>
    </row>
    <row r="4597" spans="1:6" x14ac:dyDescent="0.25">
      <c r="A4597" s="51" t="s">
        <v>28</v>
      </c>
      <c r="B4597" s="26">
        <v>44084</v>
      </c>
      <c r="C4597" s="1">
        <v>143</v>
      </c>
      <c r="D4597" s="29">
        <f t="shared" si="374"/>
        <v>2503</v>
      </c>
      <c r="E4597" s="4">
        <f>1+1</f>
        <v>2</v>
      </c>
      <c r="F4597" s="129">
        <f t="shared" si="371"/>
        <v>54</v>
      </c>
    </row>
    <row r="4598" spans="1:6" x14ac:dyDescent="0.25">
      <c r="A4598" s="51" t="s">
        <v>24</v>
      </c>
      <c r="B4598" s="26">
        <v>44084</v>
      </c>
      <c r="C4598" s="1">
        <v>731</v>
      </c>
      <c r="D4598" s="29">
        <f t="shared" si="374"/>
        <v>12365</v>
      </c>
      <c r="E4598" s="4">
        <f>5+3+5</f>
        <v>13</v>
      </c>
      <c r="F4598" s="129">
        <f t="shared" si="371"/>
        <v>138</v>
      </c>
    </row>
    <row r="4599" spans="1:6" x14ac:dyDescent="0.25">
      <c r="A4599" s="51" t="s">
        <v>30</v>
      </c>
      <c r="B4599" s="26">
        <v>44084</v>
      </c>
      <c r="C4599" s="1">
        <v>-6</v>
      </c>
      <c r="D4599" s="29">
        <f t="shared" si="374"/>
        <v>65</v>
      </c>
      <c r="F4599" s="129">
        <f t="shared" si="371"/>
        <v>2</v>
      </c>
    </row>
    <row r="4600" spans="1:6" x14ac:dyDescent="0.25">
      <c r="A4600" s="51" t="s">
        <v>26</v>
      </c>
      <c r="B4600" s="26">
        <v>44084</v>
      </c>
      <c r="C4600" s="1">
        <v>180</v>
      </c>
      <c r="D4600" s="29">
        <f>C4600+D4576</f>
        <v>4298</v>
      </c>
      <c r="E4600" s="4">
        <f>1+1</f>
        <v>2</v>
      </c>
      <c r="F4600" s="129">
        <f t="shared" si="371"/>
        <v>45</v>
      </c>
    </row>
    <row r="4601" spans="1:6" x14ac:dyDescent="0.25">
      <c r="A4601" s="51" t="s">
        <v>25</v>
      </c>
      <c r="B4601" s="26">
        <v>44084</v>
      </c>
      <c r="C4601" s="1">
        <v>265</v>
      </c>
      <c r="D4601" s="29">
        <f>C4601+D4577</f>
        <v>8042</v>
      </c>
      <c r="E4601" s="4">
        <f>3+1</f>
        <v>4</v>
      </c>
      <c r="F4601" s="129">
        <f t="shared" si="371"/>
        <v>144</v>
      </c>
    </row>
    <row r="4602" spans="1:6" x14ac:dyDescent="0.25">
      <c r="A4602" s="51" t="s">
        <v>41</v>
      </c>
      <c r="B4602" s="26">
        <v>44084</v>
      </c>
      <c r="C4602" s="1">
        <v>367</v>
      </c>
      <c r="D4602" s="29">
        <f>C4602+D4578</f>
        <v>5837</v>
      </c>
      <c r="E4602" s="4">
        <f>3+6</f>
        <v>9</v>
      </c>
      <c r="F4602" s="129">
        <f>E4602+F4578</f>
        <v>80</v>
      </c>
    </row>
    <row r="4603" spans="1:6" x14ac:dyDescent="0.25">
      <c r="A4603" s="51" t="s">
        <v>42</v>
      </c>
      <c r="B4603" s="26">
        <v>44084</v>
      </c>
      <c r="C4603" s="1">
        <v>1</v>
      </c>
      <c r="D4603" s="29">
        <f t="shared" ref="D4603:D4609" si="375">C4603+D4579</f>
        <v>385</v>
      </c>
      <c r="F4603" s="79">
        <f>E4603+F4579</f>
        <v>7</v>
      </c>
    </row>
    <row r="4604" spans="1:6" x14ac:dyDescent="0.25">
      <c r="A4604" s="51" t="s">
        <v>43</v>
      </c>
      <c r="B4604" s="26">
        <v>44084</v>
      </c>
      <c r="C4604" s="1">
        <v>10</v>
      </c>
      <c r="D4604" s="29">
        <f t="shared" si="375"/>
        <v>356</v>
      </c>
      <c r="F4604" s="129">
        <f t="shared" si="371"/>
        <v>0</v>
      </c>
    </row>
    <row r="4605" spans="1:6" x14ac:dyDescent="0.25">
      <c r="A4605" s="51" t="s">
        <v>44</v>
      </c>
      <c r="B4605" s="26">
        <v>44084</v>
      </c>
      <c r="C4605" s="1">
        <v>86</v>
      </c>
      <c r="D4605" s="29">
        <f t="shared" si="375"/>
        <v>2626</v>
      </c>
      <c r="F4605" s="79">
        <f t="shared" ref="F4605:F4612" si="376">E4605+F4581</f>
        <v>21</v>
      </c>
    </row>
    <row r="4606" spans="1:6" x14ac:dyDescent="0.25">
      <c r="A4606" s="51" t="s">
        <v>29</v>
      </c>
      <c r="B4606" s="26">
        <v>44084</v>
      </c>
      <c r="C4606" s="1">
        <v>1042</v>
      </c>
      <c r="D4606" s="29">
        <f t="shared" si="375"/>
        <v>15743</v>
      </c>
      <c r="E4606" s="4">
        <f>5+2+7+7</f>
        <v>21</v>
      </c>
      <c r="F4606" s="79">
        <f t="shared" si="376"/>
        <v>177</v>
      </c>
    </row>
    <row r="4607" spans="1:6" x14ac:dyDescent="0.25">
      <c r="A4607" s="51" t="s">
        <v>45</v>
      </c>
      <c r="B4607" s="26">
        <v>44084</v>
      </c>
      <c r="C4607" s="1">
        <v>88</v>
      </c>
      <c r="D4607" s="29">
        <f t="shared" si="375"/>
        <v>1558</v>
      </c>
      <c r="E4607" s="4">
        <f>1+2</f>
        <v>3</v>
      </c>
      <c r="F4607" s="79">
        <f t="shared" si="376"/>
        <v>25</v>
      </c>
    </row>
    <row r="4608" spans="1:6" x14ac:dyDescent="0.25">
      <c r="A4608" s="51" t="s">
        <v>46</v>
      </c>
      <c r="B4608" s="26">
        <v>44084</v>
      </c>
      <c r="C4608" s="1">
        <v>62</v>
      </c>
      <c r="D4608" s="29">
        <f t="shared" si="375"/>
        <v>2592</v>
      </c>
      <c r="E4608" s="4">
        <f>1</f>
        <v>1</v>
      </c>
      <c r="F4608" s="79">
        <f t="shared" si="376"/>
        <v>40</v>
      </c>
    </row>
    <row r="4609" spans="1:7" ht="15.75" thickBot="1" x14ac:dyDescent="0.3">
      <c r="A4609" s="52" t="s">
        <v>47</v>
      </c>
      <c r="B4609" s="53">
        <v>44084</v>
      </c>
      <c r="C4609" s="98">
        <v>283</v>
      </c>
      <c r="D4609" s="132">
        <f t="shared" si="375"/>
        <v>5419</v>
      </c>
      <c r="E4609" s="54"/>
      <c r="F4609" s="79">
        <f t="shared" si="376"/>
        <v>17</v>
      </c>
    </row>
    <row r="4610" spans="1:7" ht="15.75" thickBot="1" x14ac:dyDescent="0.3">
      <c r="A4610" s="64" t="s">
        <v>22</v>
      </c>
      <c r="B4610" s="53">
        <v>44085</v>
      </c>
      <c r="C4610" s="48">
        <v>5732</v>
      </c>
      <c r="D4610" s="131">
        <f>C4610+D4586</f>
        <v>322238</v>
      </c>
      <c r="E4610" s="48">
        <v>128</v>
      </c>
      <c r="F4610" s="79">
        <f t="shared" si="376"/>
        <v>6757</v>
      </c>
      <c r="G4610" s="127"/>
    </row>
    <row r="4611" spans="1:7" ht="15.75" thickBot="1" x14ac:dyDescent="0.3">
      <c r="A4611" s="51" t="s">
        <v>20</v>
      </c>
      <c r="B4611" s="53">
        <v>44085</v>
      </c>
      <c r="C4611" s="4">
        <v>1215</v>
      </c>
      <c r="D4611" s="29">
        <f t="shared" ref="D4611:D4623" si="377">C4611+D4587</f>
        <v>109072</v>
      </c>
      <c r="E4611" s="4">
        <f>19+18+9+13</f>
        <v>59</v>
      </c>
      <c r="F4611" s="129">
        <f t="shared" si="376"/>
        <v>2619</v>
      </c>
    </row>
    <row r="4612" spans="1:7" ht="15.75" thickBot="1" x14ac:dyDescent="0.3">
      <c r="A4612" s="51" t="s">
        <v>35</v>
      </c>
      <c r="B4612" s="53">
        <v>44085</v>
      </c>
      <c r="C4612" s="4">
        <v>3</v>
      </c>
      <c r="D4612" s="29">
        <f t="shared" si="377"/>
        <v>114</v>
      </c>
      <c r="F4612" s="129">
        <f t="shared" si="376"/>
        <v>0</v>
      </c>
    </row>
    <row r="4613" spans="1:7" ht="15.75" thickBot="1" x14ac:dyDescent="0.3">
      <c r="A4613" s="51" t="s">
        <v>21</v>
      </c>
      <c r="B4613" s="53">
        <v>44085</v>
      </c>
      <c r="C4613" s="4">
        <v>125</v>
      </c>
      <c r="D4613" s="29">
        <f t="shared" si="377"/>
        <v>6543</v>
      </c>
      <c r="E4613" s="4">
        <f>1+1</f>
        <v>2</v>
      </c>
      <c r="F4613" s="129">
        <f t="shared" ref="F4613:F4631" si="378">E4613+F4589</f>
        <v>233</v>
      </c>
    </row>
    <row r="4614" spans="1:7" ht="15.75" thickBot="1" x14ac:dyDescent="0.3">
      <c r="A4614" s="51" t="s">
        <v>36</v>
      </c>
      <c r="B4614" s="53">
        <v>44085</v>
      </c>
      <c r="C4614" s="4">
        <v>90</v>
      </c>
      <c r="D4614" s="29">
        <f t="shared" si="377"/>
        <v>1480</v>
      </c>
      <c r="E4614" s="4">
        <v>2</v>
      </c>
      <c r="F4614" s="129">
        <f t="shared" si="378"/>
        <v>10</v>
      </c>
    </row>
    <row r="4615" spans="1:7" ht="15.75" thickBot="1" x14ac:dyDescent="0.3">
      <c r="A4615" s="51" t="s">
        <v>27</v>
      </c>
      <c r="B4615" s="53">
        <v>44085</v>
      </c>
      <c r="C4615" s="4">
        <v>387</v>
      </c>
      <c r="D4615" s="29">
        <f t="shared" si="377"/>
        <v>13396</v>
      </c>
      <c r="E4615" s="4">
        <f>3+3</f>
        <v>6</v>
      </c>
      <c r="F4615" s="129">
        <f t="shared" si="378"/>
        <v>189</v>
      </c>
    </row>
    <row r="4616" spans="1:7" ht="15.75" thickBot="1" x14ac:dyDescent="0.3">
      <c r="A4616" s="51" t="s">
        <v>37</v>
      </c>
      <c r="B4616" s="53">
        <v>44085</v>
      </c>
      <c r="C4616" s="4">
        <v>112</v>
      </c>
      <c r="D4616" s="29">
        <f t="shared" si="377"/>
        <v>603</v>
      </c>
      <c r="E4616" s="4">
        <f>1</f>
        <v>1</v>
      </c>
      <c r="F4616" s="129">
        <f t="shared" si="378"/>
        <v>6</v>
      </c>
    </row>
    <row r="4617" spans="1:7" ht="15.75" thickBot="1" x14ac:dyDescent="0.3">
      <c r="A4617" s="51" t="s">
        <v>38</v>
      </c>
      <c r="B4617" s="53">
        <v>44085</v>
      </c>
      <c r="C4617" s="4">
        <v>151</v>
      </c>
      <c r="D4617" s="29">
        <f t="shared" si="377"/>
        <v>4995</v>
      </c>
      <c r="E4617" s="4">
        <v>11</v>
      </c>
      <c r="F4617" s="129">
        <f t="shared" si="378"/>
        <v>88</v>
      </c>
    </row>
    <row r="4618" spans="1:7" ht="15.75" thickBot="1" x14ac:dyDescent="0.3">
      <c r="A4618" s="51" t="s">
        <v>48</v>
      </c>
      <c r="B4618" s="53">
        <v>44085</v>
      </c>
      <c r="C4618" s="4">
        <v>4</v>
      </c>
      <c r="D4618" s="29">
        <f t="shared" si="377"/>
        <v>96</v>
      </c>
      <c r="F4618" s="79">
        <f>E4618+F4594</f>
        <v>1</v>
      </c>
    </row>
    <row r="4619" spans="1:7" ht="15.75" thickBot="1" x14ac:dyDescent="0.3">
      <c r="A4619" s="51" t="s">
        <v>39</v>
      </c>
      <c r="B4619" s="53">
        <v>44085</v>
      </c>
      <c r="C4619" s="4">
        <v>302</v>
      </c>
      <c r="D4619" s="29">
        <f t="shared" si="377"/>
        <v>11699</v>
      </c>
      <c r="E4619" s="4">
        <f>1</f>
        <v>1</v>
      </c>
      <c r="F4619" s="129">
        <f t="shared" si="378"/>
        <v>244</v>
      </c>
    </row>
    <row r="4620" spans="1:7" ht="15.75" thickBot="1" x14ac:dyDescent="0.3">
      <c r="A4620" s="51" t="s">
        <v>40</v>
      </c>
      <c r="B4620" s="53">
        <v>44085</v>
      </c>
      <c r="C4620" s="4">
        <v>27</v>
      </c>
      <c r="D4620" s="29">
        <f t="shared" si="377"/>
        <v>321</v>
      </c>
      <c r="F4620" s="129">
        <f t="shared" si="378"/>
        <v>4</v>
      </c>
    </row>
    <row r="4621" spans="1:7" ht="15.75" thickBot="1" x14ac:dyDescent="0.3">
      <c r="A4621" s="51" t="s">
        <v>28</v>
      </c>
      <c r="B4621" s="53">
        <v>44085</v>
      </c>
      <c r="C4621" s="4">
        <v>162</v>
      </c>
      <c r="D4621" s="29">
        <f t="shared" si="377"/>
        <v>2665</v>
      </c>
      <c r="F4621" s="129">
        <f t="shared" si="378"/>
        <v>54</v>
      </c>
    </row>
    <row r="4622" spans="1:7" ht="15.75" thickBot="1" x14ac:dyDescent="0.3">
      <c r="A4622" s="51" t="s">
        <v>24</v>
      </c>
      <c r="B4622" s="53">
        <v>44085</v>
      </c>
      <c r="C4622" s="4">
        <v>695</v>
      </c>
      <c r="D4622" s="29">
        <f t="shared" si="377"/>
        <v>13060</v>
      </c>
      <c r="E4622" s="4">
        <f>1+2+3+2</f>
        <v>8</v>
      </c>
      <c r="F4622" s="129">
        <f t="shared" si="378"/>
        <v>146</v>
      </c>
    </row>
    <row r="4623" spans="1:7" ht="15.75" thickBot="1" x14ac:dyDescent="0.3">
      <c r="A4623" s="51" t="s">
        <v>30</v>
      </c>
      <c r="B4623" s="53">
        <v>44085</v>
      </c>
      <c r="C4623" s="4">
        <v>0</v>
      </c>
      <c r="D4623" s="29">
        <f t="shared" si="377"/>
        <v>65</v>
      </c>
      <c r="F4623" s="129">
        <f t="shared" si="378"/>
        <v>2</v>
      </c>
    </row>
    <row r="4624" spans="1:7" ht="15.75" thickBot="1" x14ac:dyDescent="0.3">
      <c r="A4624" s="51" t="s">
        <v>26</v>
      </c>
      <c r="B4624" s="53">
        <v>44085</v>
      </c>
      <c r="C4624" s="4">
        <v>161</v>
      </c>
      <c r="D4624" s="29">
        <f>C4624+D4600</f>
        <v>4459</v>
      </c>
      <c r="E4624" s="4">
        <f>1</f>
        <v>1</v>
      </c>
      <c r="F4624" s="129">
        <f t="shared" si="378"/>
        <v>46</v>
      </c>
    </row>
    <row r="4625" spans="1:6" ht="15.75" thickBot="1" x14ac:dyDescent="0.3">
      <c r="A4625" s="51" t="s">
        <v>25</v>
      </c>
      <c r="B4625" s="53">
        <v>44085</v>
      </c>
      <c r="C4625" s="4">
        <v>318</v>
      </c>
      <c r="D4625" s="29">
        <f>C4625+D4601</f>
        <v>8360</v>
      </c>
      <c r="E4625" s="4">
        <f>1+2+4</f>
        <v>7</v>
      </c>
      <c r="F4625" s="129">
        <f t="shared" si="378"/>
        <v>151</v>
      </c>
    </row>
    <row r="4626" spans="1:6" ht="15.75" thickBot="1" x14ac:dyDescent="0.3">
      <c r="A4626" s="51" t="s">
        <v>41</v>
      </c>
      <c r="B4626" s="53">
        <v>44085</v>
      </c>
      <c r="C4626" s="4">
        <v>322</v>
      </c>
      <c r="D4626" s="29">
        <f>C4626+D4602</f>
        <v>6159</v>
      </c>
      <c r="E4626" s="4">
        <f>1+2+2</f>
        <v>5</v>
      </c>
      <c r="F4626" s="129">
        <f>E4626+F4602</f>
        <v>85</v>
      </c>
    </row>
    <row r="4627" spans="1:6" ht="15.75" thickBot="1" x14ac:dyDescent="0.3">
      <c r="A4627" s="51" t="s">
        <v>42</v>
      </c>
      <c r="B4627" s="53">
        <v>44085</v>
      </c>
      <c r="C4627" s="4">
        <v>14</v>
      </c>
      <c r="D4627" s="29">
        <f t="shared" ref="D4627:D4633" si="379">C4627+D4603</f>
        <v>399</v>
      </c>
      <c r="F4627" s="79">
        <f>E4627+F4603</f>
        <v>7</v>
      </c>
    </row>
    <row r="4628" spans="1:6" ht="15.75" thickBot="1" x14ac:dyDescent="0.3">
      <c r="A4628" s="51" t="s">
        <v>43</v>
      </c>
      <c r="B4628" s="53">
        <v>44085</v>
      </c>
      <c r="C4628" s="4">
        <v>23</v>
      </c>
      <c r="D4628" s="29">
        <f t="shared" si="379"/>
        <v>379</v>
      </c>
      <c r="F4628" s="129">
        <f t="shared" si="378"/>
        <v>0</v>
      </c>
    </row>
    <row r="4629" spans="1:6" ht="15.75" thickBot="1" x14ac:dyDescent="0.3">
      <c r="A4629" s="51" t="s">
        <v>44</v>
      </c>
      <c r="B4629" s="53">
        <v>44085</v>
      </c>
      <c r="C4629" s="4">
        <v>136</v>
      </c>
      <c r="D4629" s="29">
        <f t="shared" si="379"/>
        <v>2762</v>
      </c>
      <c r="F4629" s="79">
        <f>E4629+F4605</f>
        <v>21</v>
      </c>
    </row>
    <row r="4630" spans="1:6" ht="15.75" thickBot="1" x14ac:dyDescent="0.3">
      <c r="A4630" s="51" t="s">
        <v>29</v>
      </c>
      <c r="B4630" s="53">
        <v>44085</v>
      </c>
      <c r="C4630" s="4">
        <v>930</v>
      </c>
      <c r="D4630" s="29">
        <f t="shared" si="379"/>
        <v>16673</v>
      </c>
      <c r="E4630" s="4">
        <f>2+4+4</f>
        <v>10</v>
      </c>
      <c r="F4630" s="79">
        <f>E4630+F4606</f>
        <v>187</v>
      </c>
    </row>
    <row r="4631" spans="1:6" ht="15.75" thickBot="1" x14ac:dyDescent="0.3">
      <c r="A4631" s="51" t="s">
        <v>45</v>
      </c>
      <c r="B4631" s="53">
        <v>44085</v>
      </c>
      <c r="C4631" s="4">
        <v>83</v>
      </c>
      <c r="D4631" s="29">
        <f t="shared" si="379"/>
        <v>1641</v>
      </c>
      <c r="F4631" s="129">
        <f t="shared" si="378"/>
        <v>25</v>
      </c>
    </row>
    <row r="4632" spans="1:6" ht="15.75" thickBot="1" x14ac:dyDescent="0.3">
      <c r="A4632" s="51" t="s">
        <v>46</v>
      </c>
      <c r="B4632" s="53">
        <v>44085</v>
      </c>
      <c r="C4632" s="4">
        <v>43</v>
      </c>
      <c r="D4632" s="29">
        <f t="shared" si="379"/>
        <v>2635</v>
      </c>
      <c r="E4632" s="4">
        <f>1</f>
        <v>1</v>
      </c>
      <c r="F4632" s="129">
        <f>E4632+F4608</f>
        <v>41</v>
      </c>
    </row>
    <row r="4633" spans="1:6" ht="15.75" thickBot="1" x14ac:dyDescent="0.3">
      <c r="A4633" s="96" t="s">
        <v>47</v>
      </c>
      <c r="B4633" s="46">
        <v>44085</v>
      </c>
      <c r="C4633" s="47">
        <v>472</v>
      </c>
      <c r="D4633" s="85">
        <f t="shared" si="379"/>
        <v>5891</v>
      </c>
      <c r="E4633" s="47">
        <f>1</f>
        <v>1</v>
      </c>
      <c r="F4633" s="134">
        <f>E4633+F4609</f>
        <v>18</v>
      </c>
    </row>
    <row r="4634" spans="1:6" x14ac:dyDescent="0.25">
      <c r="A4634" s="64" t="s">
        <v>22</v>
      </c>
      <c r="B4634" s="49">
        <v>44086</v>
      </c>
      <c r="C4634" s="50">
        <v>5862</v>
      </c>
      <c r="D4634" s="131">
        <f>C4634+D4610</f>
        <v>328100</v>
      </c>
      <c r="E4634" s="50">
        <f>15+15+18+6</f>
        <v>54</v>
      </c>
      <c r="F4634" s="128">
        <f>E4634+F4610</f>
        <v>6811</v>
      </c>
    </row>
    <row r="4635" spans="1:6" x14ac:dyDescent="0.25">
      <c r="A4635" s="51" t="s">
        <v>20</v>
      </c>
      <c r="B4635" s="26">
        <v>44086</v>
      </c>
      <c r="C4635" s="4">
        <v>985</v>
      </c>
      <c r="D4635" s="29">
        <f t="shared" ref="D4635:D4647" si="380">C4635+D4611</f>
        <v>110057</v>
      </c>
      <c r="E4635" s="4">
        <f>9+5+5+4</f>
        <v>23</v>
      </c>
      <c r="F4635" s="129">
        <f>E4635+F4611</f>
        <v>2642</v>
      </c>
    </row>
    <row r="4636" spans="1:6" x14ac:dyDescent="0.25">
      <c r="A4636" s="51" t="s">
        <v>35</v>
      </c>
      <c r="B4636" s="26">
        <v>44086</v>
      </c>
      <c r="C4636" s="4">
        <v>6</v>
      </c>
      <c r="D4636" s="29">
        <f t="shared" si="380"/>
        <v>120</v>
      </c>
      <c r="F4636" s="129">
        <f>E4636+F4612</f>
        <v>0</v>
      </c>
    </row>
    <row r="4637" spans="1:6" x14ac:dyDescent="0.25">
      <c r="A4637" s="51" t="s">
        <v>21</v>
      </c>
      <c r="B4637" s="26">
        <v>44086</v>
      </c>
      <c r="C4637" s="4">
        <v>117</v>
      </c>
      <c r="D4637" s="29">
        <f t="shared" si="380"/>
        <v>6660</v>
      </c>
      <c r="E4637" s="4">
        <f>2+1</f>
        <v>3</v>
      </c>
      <c r="F4637" s="129">
        <f t="shared" ref="F4637:F4655" si="381">E4637+F4613</f>
        <v>236</v>
      </c>
    </row>
    <row r="4638" spans="1:6" x14ac:dyDescent="0.25">
      <c r="A4638" s="51" t="s">
        <v>36</v>
      </c>
      <c r="B4638" s="26">
        <v>44086</v>
      </c>
      <c r="C4638" s="4">
        <v>165</v>
      </c>
      <c r="D4638" s="29">
        <f t="shared" si="380"/>
        <v>1645</v>
      </c>
      <c r="E4638" s="4">
        <f>2+2</f>
        <v>4</v>
      </c>
      <c r="F4638" s="129">
        <f t="shared" si="381"/>
        <v>14</v>
      </c>
    </row>
    <row r="4639" spans="1:6" x14ac:dyDescent="0.25">
      <c r="A4639" s="51" t="s">
        <v>27</v>
      </c>
      <c r="B4639" s="26">
        <v>44086</v>
      </c>
      <c r="C4639" s="4">
        <v>491</v>
      </c>
      <c r="D4639" s="29">
        <f t="shared" si="380"/>
        <v>13887</v>
      </c>
      <c r="E4639" s="4">
        <f>4</f>
        <v>4</v>
      </c>
      <c r="F4639" s="129">
        <f t="shared" si="381"/>
        <v>193</v>
      </c>
    </row>
    <row r="4640" spans="1:6" x14ac:dyDescent="0.25">
      <c r="A4640" s="51" t="s">
        <v>37</v>
      </c>
      <c r="B4640" s="26">
        <v>44086</v>
      </c>
      <c r="C4640" s="4">
        <v>56</v>
      </c>
      <c r="D4640" s="29">
        <f t="shared" si="380"/>
        <v>659</v>
      </c>
      <c r="F4640" s="129">
        <f t="shared" si="381"/>
        <v>6</v>
      </c>
    </row>
    <row r="4641" spans="1:6" x14ac:dyDescent="0.25">
      <c r="A4641" s="51" t="s">
        <v>38</v>
      </c>
      <c r="B4641" s="26">
        <v>44086</v>
      </c>
      <c r="C4641" s="4">
        <v>138</v>
      </c>
      <c r="D4641" s="29">
        <f t="shared" si="380"/>
        <v>5133</v>
      </c>
      <c r="F4641" s="129">
        <f t="shared" si="381"/>
        <v>88</v>
      </c>
    </row>
    <row r="4642" spans="1:6" x14ac:dyDescent="0.25">
      <c r="A4642" s="51" t="s">
        <v>48</v>
      </c>
      <c r="B4642" s="26">
        <v>44086</v>
      </c>
      <c r="C4642" s="4">
        <v>-1</v>
      </c>
      <c r="D4642" s="29">
        <f t="shared" si="380"/>
        <v>95</v>
      </c>
      <c r="F4642" s="129">
        <f>E4642+F4618</f>
        <v>1</v>
      </c>
    </row>
    <row r="4643" spans="1:6" x14ac:dyDescent="0.25">
      <c r="A4643" s="51" t="s">
        <v>39</v>
      </c>
      <c r="B4643" s="26">
        <v>44086</v>
      </c>
      <c r="C4643" s="4">
        <v>254</v>
      </c>
      <c r="D4643" s="29">
        <f t="shared" si="380"/>
        <v>11953</v>
      </c>
      <c r="E4643" s="4">
        <f>4+2</f>
        <v>6</v>
      </c>
      <c r="F4643" s="129">
        <f t="shared" si="381"/>
        <v>250</v>
      </c>
    </row>
    <row r="4644" spans="1:6" x14ac:dyDescent="0.25">
      <c r="A4644" s="51" t="s">
        <v>40</v>
      </c>
      <c r="B4644" s="26">
        <v>44086</v>
      </c>
      <c r="C4644" s="4">
        <v>30</v>
      </c>
      <c r="D4644" s="29">
        <f t="shared" si="380"/>
        <v>351</v>
      </c>
      <c r="F4644" s="129">
        <f t="shared" si="381"/>
        <v>4</v>
      </c>
    </row>
    <row r="4645" spans="1:6" x14ac:dyDescent="0.25">
      <c r="A4645" s="51" t="s">
        <v>28</v>
      </c>
      <c r="B4645" s="26">
        <v>44086</v>
      </c>
      <c r="C4645" s="4">
        <v>47</v>
      </c>
      <c r="D4645" s="29">
        <f t="shared" si="380"/>
        <v>2712</v>
      </c>
      <c r="F4645" s="129">
        <f t="shared" si="381"/>
        <v>54</v>
      </c>
    </row>
    <row r="4646" spans="1:6" x14ac:dyDescent="0.25">
      <c r="A4646" s="51" t="s">
        <v>24</v>
      </c>
      <c r="B4646" s="26">
        <v>44086</v>
      </c>
      <c r="C4646" s="4">
        <v>718</v>
      </c>
      <c r="D4646" s="29">
        <f t="shared" si="380"/>
        <v>13778</v>
      </c>
      <c r="E4646" s="4">
        <f>2</f>
        <v>2</v>
      </c>
      <c r="F4646" s="129">
        <f t="shared" si="381"/>
        <v>148</v>
      </c>
    </row>
    <row r="4647" spans="1:6" x14ac:dyDescent="0.25">
      <c r="A4647" s="51" t="s">
        <v>30</v>
      </c>
      <c r="B4647" s="26">
        <v>44086</v>
      </c>
      <c r="C4647" s="4">
        <v>3</v>
      </c>
      <c r="D4647" s="29">
        <f t="shared" si="380"/>
        <v>68</v>
      </c>
      <c r="F4647" s="129">
        <f t="shared" si="381"/>
        <v>2</v>
      </c>
    </row>
    <row r="4648" spans="1:6" x14ac:dyDescent="0.25">
      <c r="A4648" s="51" t="s">
        <v>26</v>
      </c>
      <c r="B4648" s="26">
        <v>44086</v>
      </c>
      <c r="C4648" s="4">
        <v>67</v>
      </c>
      <c r="D4648" s="29">
        <f>C4648+D4624</f>
        <v>4526</v>
      </c>
      <c r="F4648" s="129">
        <f t="shared" si="381"/>
        <v>46</v>
      </c>
    </row>
    <row r="4649" spans="1:6" x14ac:dyDescent="0.25">
      <c r="A4649" s="51" t="s">
        <v>25</v>
      </c>
      <c r="B4649" s="26">
        <v>44086</v>
      </c>
      <c r="C4649" s="4">
        <v>229</v>
      </c>
      <c r="D4649" s="29">
        <f>C4649+D4625</f>
        <v>8589</v>
      </c>
      <c r="F4649" s="129">
        <f t="shared" si="381"/>
        <v>151</v>
      </c>
    </row>
    <row r="4650" spans="1:6" x14ac:dyDescent="0.25">
      <c r="A4650" s="51" t="s">
        <v>41</v>
      </c>
      <c r="B4650" s="26">
        <v>44086</v>
      </c>
      <c r="C4650" s="4">
        <v>266</v>
      </c>
      <c r="D4650" s="29">
        <f>C4650+D4626</f>
        <v>6425</v>
      </c>
      <c r="E4650" s="4">
        <f>2</f>
        <v>2</v>
      </c>
      <c r="F4650" s="129">
        <f>E4650+F4626</f>
        <v>87</v>
      </c>
    </row>
    <row r="4651" spans="1:6" x14ac:dyDescent="0.25">
      <c r="A4651" s="51" t="s">
        <v>42</v>
      </c>
      <c r="B4651" s="26">
        <v>44086</v>
      </c>
      <c r="C4651" s="4">
        <v>23</v>
      </c>
      <c r="D4651" s="29">
        <f t="shared" ref="D4651:D4657" si="382">C4651+D4627</f>
        <v>422</v>
      </c>
      <c r="E4651" s="4">
        <f>2+3</f>
        <v>5</v>
      </c>
      <c r="F4651" s="129">
        <f>E4651+F4627</f>
        <v>12</v>
      </c>
    </row>
    <row r="4652" spans="1:6" x14ac:dyDescent="0.25">
      <c r="A4652" s="51" t="s">
        <v>43</v>
      </c>
      <c r="B4652" s="26">
        <v>44086</v>
      </c>
      <c r="C4652" s="4">
        <v>3</v>
      </c>
      <c r="D4652" s="29">
        <f t="shared" si="382"/>
        <v>382</v>
      </c>
      <c r="F4652" s="129">
        <f t="shared" si="381"/>
        <v>0</v>
      </c>
    </row>
    <row r="4653" spans="1:6" x14ac:dyDescent="0.25">
      <c r="A4653" s="51" t="s">
        <v>44</v>
      </c>
      <c r="B4653" s="26">
        <v>44086</v>
      </c>
      <c r="C4653" s="4">
        <v>114</v>
      </c>
      <c r="D4653" s="29">
        <f t="shared" si="382"/>
        <v>2876</v>
      </c>
      <c r="F4653" s="129">
        <f>E4653+F4629</f>
        <v>21</v>
      </c>
    </row>
    <row r="4654" spans="1:6" x14ac:dyDescent="0.25">
      <c r="A4654" s="51" t="s">
        <v>29</v>
      </c>
      <c r="B4654" s="26">
        <v>44086</v>
      </c>
      <c r="C4654" s="4">
        <v>889</v>
      </c>
      <c r="D4654" s="29">
        <f t="shared" si="382"/>
        <v>17562</v>
      </c>
      <c r="E4654" s="4">
        <f>2+3+2</f>
        <v>7</v>
      </c>
      <c r="F4654" s="129">
        <f>E4654+F4630</f>
        <v>194</v>
      </c>
    </row>
    <row r="4655" spans="1:6" x14ac:dyDescent="0.25">
      <c r="A4655" s="51" t="s">
        <v>45</v>
      </c>
      <c r="B4655" s="26">
        <v>44086</v>
      </c>
      <c r="C4655" s="4">
        <v>112</v>
      </c>
      <c r="D4655" s="29">
        <f t="shared" si="382"/>
        <v>1753</v>
      </c>
      <c r="F4655" s="129">
        <f t="shared" si="381"/>
        <v>25</v>
      </c>
    </row>
    <row r="4656" spans="1:6" x14ac:dyDescent="0.25">
      <c r="A4656" s="51" t="s">
        <v>46</v>
      </c>
      <c r="B4656" s="26">
        <v>44086</v>
      </c>
      <c r="C4656" s="4">
        <v>48</v>
      </c>
      <c r="D4656" s="29">
        <f t="shared" si="382"/>
        <v>2683</v>
      </c>
      <c r="E4656" s="4">
        <f>1+1+1</f>
        <v>3</v>
      </c>
      <c r="F4656" s="129">
        <f>E4656+F4632</f>
        <v>44</v>
      </c>
    </row>
    <row r="4657" spans="1:6" ht="15.75" thickBot="1" x14ac:dyDescent="0.3">
      <c r="A4657" s="52" t="s">
        <v>47</v>
      </c>
      <c r="B4657" s="53">
        <v>44086</v>
      </c>
      <c r="C4657" s="54">
        <v>154</v>
      </c>
      <c r="D4657" s="132">
        <f t="shared" si="382"/>
        <v>6045</v>
      </c>
      <c r="E4657" s="54">
        <f>1</f>
        <v>1</v>
      </c>
      <c r="F4657" s="130">
        <f>E4657+F4633</f>
        <v>19</v>
      </c>
    </row>
    <row r="4658" spans="1:6" x14ac:dyDescent="0.25">
      <c r="A4658" s="64" t="s">
        <v>22</v>
      </c>
      <c r="B4658" s="136">
        <v>44087</v>
      </c>
      <c r="C4658" s="48">
        <v>3689</v>
      </c>
      <c r="D4658" s="131">
        <f>C4658+D4634</f>
        <v>331789</v>
      </c>
      <c r="E4658" s="48">
        <f>11+3+11+13</f>
        <v>38</v>
      </c>
      <c r="F4658" s="128">
        <f>E4658+F4634</f>
        <v>6849</v>
      </c>
    </row>
    <row r="4659" spans="1:6" x14ac:dyDescent="0.25">
      <c r="A4659" s="51" t="s">
        <v>20</v>
      </c>
      <c r="B4659" s="136">
        <v>44087</v>
      </c>
      <c r="C4659" s="4">
        <v>843</v>
      </c>
      <c r="D4659" s="29">
        <f t="shared" ref="D4659:D4671" si="383">C4659+D4635</f>
        <v>110900</v>
      </c>
      <c r="E4659" s="4">
        <f>6+7+4+2</f>
        <v>19</v>
      </c>
      <c r="F4659" s="129">
        <f>E4659+F4635</f>
        <v>2661</v>
      </c>
    </row>
    <row r="4660" spans="1:6" x14ac:dyDescent="0.25">
      <c r="A4660" s="51" t="s">
        <v>35</v>
      </c>
      <c r="B4660" s="136">
        <v>44087</v>
      </c>
      <c r="C4660" s="4">
        <v>4</v>
      </c>
      <c r="D4660" s="29">
        <f t="shared" si="383"/>
        <v>124</v>
      </c>
      <c r="F4660" s="129">
        <f>E4660+F4636</f>
        <v>0</v>
      </c>
    </row>
    <row r="4661" spans="1:6" x14ac:dyDescent="0.25">
      <c r="A4661" s="51" t="s">
        <v>21</v>
      </c>
      <c r="B4661" s="136">
        <v>44087</v>
      </c>
      <c r="C4661" s="4">
        <v>91</v>
      </c>
      <c r="D4661" s="29">
        <f t="shared" si="383"/>
        <v>6751</v>
      </c>
      <c r="E4661" s="4">
        <f>2</f>
        <v>2</v>
      </c>
      <c r="F4661" s="129">
        <f t="shared" ref="F4661:F4679" si="384">E4661+F4637</f>
        <v>238</v>
      </c>
    </row>
    <row r="4662" spans="1:6" x14ac:dyDescent="0.25">
      <c r="A4662" s="51" t="s">
        <v>36</v>
      </c>
      <c r="B4662" s="136">
        <v>44087</v>
      </c>
      <c r="C4662" s="4">
        <v>73</v>
      </c>
      <c r="D4662" s="29">
        <f t="shared" si="383"/>
        <v>1718</v>
      </c>
      <c r="F4662" s="129">
        <f t="shared" si="384"/>
        <v>14</v>
      </c>
    </row>
    <row r="4663" spans="1:6" x14ac:dyDescent="0.25">
      <c r="A4663" s="51" t="s">
        <v>27</v>
      </c>
      <c r="B4663" s="136">
        <v>44087</v>
      </c>
      <c r="C4663" s="4">
        <v>552</v>
      </c>
      <c r="D4663" s="29">
        <f t="shared" si="383"/>
        <v>14439</v>
      </c>
      <c r="E4663" s="4">
        <f>3+1</f>
        <v>4</v>
      </c>
      <c r="F4663" s="129">
        <f t="shared" si="384"/>
        <v>197</v>
      </c>
    </row>
    <row r="4664" spans="1:6" x14ac:dyDescent="0.25">
      <c r="A4664" s="51" t="s">
        <v>37</v>
      </c>
      <c r="B4664" s="136">
        <v>44087</v>
      </c>
      <c r="C4664" s="4">
        <v>1</v>
      </c>
      <c r="D4664" s="29">
        <f t="shared" si="383"/>
        <v>660</v>
      </c>
      <c r="F4664" s="129">
        <f t="shared" si="384"/>
        <v>6</v>
      </c>
    </row>
    <row r="4665" spans="1:6" x14ac:dyDescent="0.25">
      <c r="A4665" s="51" t="s">
        <v>38</v>
      </c>
      <c r="B4665" s="136">
        <v>44087</v>
      </c>
      <c r="C4665" s="4">
        <v>105</v>
      </c>
      <c r="D4665" s="29">
        <f t="shared" si="383"/>
        <v>5238</v>
      </c>
      <c r="E4665" s="4">
        <f>1</f>
        <v>1</v>
      </c>
      <c r="F4665" s="129">
        <f t="shared" si="384"/>
        <v>89</v>
      </c>
    </row>
    <row r="4666" spans="1:6" x14ac:dyDescent="0.25">
      <c r="A4666" s="51" t="s">
        <v>48</v>
      </c>
      <c r="B4666" s="136">
        <v>44087</v>
      </c>
      <c r="C4666" s="4">
        <v>-1</v>
      </c>
      <c r="D4666" s="29">
        <f t="shared" si="383"/>
        <v>94</v>
      </c>
      <c r="F4666" s="129">
        <f>E4666+F4642</f>
        <v>1</v>
      </c>
    </row>
    <row r="4667" spans="1:6" x14ac:dyDescent="0.25">
      <c r="A4667" s="51" t="s">
        <v>39</v>
      </c>
      <c r="B4667" s="136">
        <v>44087</v>
      </c>
      <c r="C4667" s="4">
        <v>169</v>
      </c>
      <c r="D4667" s="29">
        <f t="shared" si="383"/>
        <v>12122</v>
      </c>
      <c r="E4667" s="4">
        <f>3+2+1</f>
        <v>6</v>
      </c>
      <c r="F4667" s="129">
        <f t="shared" si="384"/>
        <v>256</v>
      </c>
    </row>
    <row r="4668" spans="1:6" x14ac:dyDescent="0.25">
      <c r="A4668" s="51" t="s">
        <v>40</v>
      </c>
      <c r="B4668" s="136">
        <v>44087</v>
      </c>
      <c r="C4668" s="4">
        <v>46</v>
      </c>
      <c r="D4668" s="29">
        <f t="shared" si="383"/>
        <v>397</v>
      </c>
      <c r="F4668" s="129">
        <f t="shared" si="384"/>
        <v>4</v>
      </c>
    </row>
    <row r="4669" spans="1:6" x14ac:dyDescent="0.25">
      <c r="A4669" s="51" t="s">
        <v>28</v>
      </c>
      <c r="B4669" s="136">
        <v>44087</v>
      </c>
      <c r="C4669" s="4">
        <v>96</v>
      </c>
      <c r="D4669" s="29">
        <f t="shared" si="383"/>
        <v>2808</v>
      </c>
      <c r="E4669" s="4">
        <f>1+3</f>
        <v>4</v>
      </c>
      <c r="F4669" s="129">
        <f t="shared" si="384"/>
        <v>58</v>
      </c>
    </row>
    <row r="4670" spans="1:6" x14ac:dyDescent="0.25">
      <c r="A4670" s="51" t="s">
        <v>24</v>
      </c>
      <c r="B4670" s="136">
        <v>44087</v>
      </c>
      <c r="C4670" s="4">
        <v>704</v>
      </c>
      <c r="D4670" s="29">
        <f t="shared" si="383"/>
        <v>14482</v>
      </c>
      <c r="E4670" s="4">
        <f>2</f>
        <v>2</v>
      </c>
      <c r="F4670" s="129">
        <f t="shared" si="384"/>
        <v>150</v>
      </c>
    </row>
    <row r="4671" spans="1:6" x14ac:dyDescent="0.25">
      <c r="A4671" s="51" t="s">
        <v>30</v>
      </c>
      <c r="B4671" s="136">
        <v>44087</v>
      </c>
      <c r="C4671" s="4">
        <v>0</v>
      </c>
      <c r="D4671" s="29">
        <f t="shared" si="383"/>
        <v>68</v>
      </c>
      <c r="F4671" s="129">
        <f t="shared" si="384"/>
        <v>2</v>
      </c>
    </row>
    <row r="4672" spans="1:6" x14ac:dyDescent="0.25">
      <c r="A4672" s="51" t="s">
        <v>26</v>
      </c>
      <c r="B4672" s="136">
        <v>44087</v>
      </c>
      <c r="C4672" s="4">
        <v>286</v>
      </c>
      <c r="D4672" s="29">
        <f>C4672+D4648</f>
        <v>4812</v>
      </c>
      <c r="E4672" s="4">
        <f>2+1+1</f>
        <v>4</v>
      </c>
      <c r="F4672" s="129">
        <f t="shared" si="384"/>
        <v>50</v>
      </c>
    </row>
    <row r="4673" spans="1:6" x14ac:dyDescent="0.25">
      <c r="A4673" s="51" t="s">
        <v>25</v>
      </c>
      <c r="B4673" s="136">
        <v>44087</v>
      </c>
      <c r="C4673" s="4">
        <v>130</v>
      </c>
      <c r="D4673" s="29">
        <f>C4673+D4649</f>
        <v>8719</v>
      </c>
      <c r="E4673" s="4">
        <f>2</f>
        <v>2</v>
      </c>
      <c r="F4673" s="129">
        <f t="shared" si="384"/>
        <v>153</v>
      </c>
    </row>
    <row r="4674" spans="1:6" x14ac:dyDescent="0.25">
      <c r="A4674" s="51" t="s">
        <v>41</v>
      </c>
      <c r="B4674" s="136">
        <v>44087</v>
      </c>
      <c r="C4674" s="4">
        <v>340</v>
      </c>
      <c r="D4674" s="29">
        <f>C4674+D4650</f>
        <v>6765</v>
      </c>
      <c r="E4674" s="4">
        <f>1+1</f>
        <v>2</v>
      </c>
      <c r="F4674" s="129">
        <f>E4674+F4650</f>
        <v>89</v>
      </c>
    </row>
    <row r="4675" spans="1:6" x14ac:dyDescent="0.25">
      <c r="A4675" s="51" t="s">
        <v>42</v>
      </c>
      <c r="B4675" s="136">
        <v>44087</v>
      </c>
      <c r="C4675" s="4">
        <v>-5</v>
      </c>
      <c r="D4675" s="29">
        <f t="shared" ref="D4675:D4681" si="385">C4675+D4651</f>
        <v>417</v>
      </c>
      <c r="F4675" s="129">
        <f>E4675+F4651</f>
        <v>12</v>
      </c>
    </row>
    <row r="4676" spans="1:6" x14ac:dyDescent="0.25">
      <c r="A4676" s="51" t="s">
        <v>43</v>
      </c>
      <c r="B4676" s="136">
        <v>44087</v>
      </c>
      <c r="C4676" s="4">
        <v>1</v>
      </c>
      <c r="D4676" s="29">
        <f t="shared" si="385"/>
        <v>383</v>
      </c>
      <c r="F4676" s="129">
        <f t="shared" si="384"/>
        <v>0</v>
      </c>
    </row>
    <row r="4677" spans="1:6" x14ac:dyDescent="0.25">
      <c r="A4677" s="51" t="s">
        <v>44</v>
      </c>
      <c r="B4677" s="136">
        <v>44087</v>
      </c>
      <c r="C4677" s="4">
        <v>193</v>
      </c>
      <c r="D4677" s="29">
        <f t="shared" si="385"/>
        <v>3069</v>
      </c>
      <c r="F4677" s="129">
        <f>E4677+F4653</f>
        <v>21</v>
      </c>
    </row>
    <row r="4678" spans="1:6" x14ac:dyDescent="0.25">
      <c r="A4678" s="51" t="s">
        <v>29</v>
      </c>
      <c r="B4678" s="136">
        <v>44087</v>
      </c>
      <c r="C4678" s="4">
        <v>1055</v>
      </c>
      <c r="D4678" s="29">
        <f t="shared" si="385"/>
        <v>18617</v>
      </c>
      <c r="E4678" s="4">
        <f>1+1</f>
        <v>2</v>
      </c>
      <c r="F4678" s="129">
        <f>E4678+F4654</f>
        <v>196</v>
      </c>
    </row>
    <row r="4679" spans="1:6" x14ac:dyDescent="0.25">
      <c r="A4679" s="51" t="s">
        <v>45</v>
      </c>
      <c r="B4679" s="136">
        <v>44087</v>
      </c>
      <c r="C4679" s="4">
        <v>79</v>
      </c>
      <c r="D4679" s="29">
        <f t="shared" si="385"/>
        <v>1832</v>
      </c>
      <c r="E4679" s="4">
        <f>1</f>
        <v>1</v>
      </c>
      <c r="F4679" s="129">
        <f t="shared" si="384"/>
        <v>26</v>
      </c>
    </row>
    <row r="4680" spans="1:6" x14ac:dyDescent="0.25">
      <c r="A4680" s="51" t="s">
        <v>46</v>
      </c>
      <c r="B4680" s="136">
        <v>44087</v>
      </c>
      <c r="C4680" s="4">
        <v>22</v>
      </c>
      <c r="D4680" s="29">
        <f t="shared" si="385"/>
        <v>2705</v>
      </c>
      <c r="E4680" s="4">
        <f>1</f>
        <v>1</v>
      </c>
      <c r="F4680" s="129">
        <f>E4680+F4656</f>
        <v>45</v>
      </c>
    </row>
    <row r="4681" spans="1:6" ht="15.75" thickBot="1" x14ac:dyDescent="0.3">
      <c r="A4681" s="52" t="s">
        <v>47</v>
      </c>
      <c r="B4681" s="136">
        <v>44087</v>
      </c>
      <c r="C4681" s="4">
        <v>583</v>
      </c>
      <c r="D4681" s="132">
        <f t="shared" si="385"/>
        <v>6628</v>
      </c>
      <c r="F4681" s="130">
        <f>E4681+F4657</f>
        <v>19</v>
      </c>
    </row>
    <row r="4682" spans="1:6" x14ac:dyDescent="0.25">
      <c r="A4682" s="64" t="s">
        <v>22</v>
      </c>
      <c r="B4682" s="136">
        <v>44088</v>
      </c>
      <c r="C4682" s="4">
        <v>4863</v>
      </c>
      <c r="D4682" s="131">
        <f>C4682+D4658</f>
        <v>336652</v>
      </c>
      <c r="E4682" s="4">
        <f>7+4+96+51</f>
        <v>158</v>
      </c>
      <c r="F4682" s="128">
        <f>E4682+F4658</f>
        <v>7007</v>
      </c>
    </row>
    <row r="4683" spans="1:6" x14ac:dyDescent="0.25">
      <c r="A4683" s="51" t="s">
        <v>20</v>
      </c>
      <c r="B4683" s="136">
        <v>44088</v>
      </c>
      <c r="C4683" s="4">
        <v>946</v>
      </c>
      <c r="D4683" s="29">
        <f t="shared" ref="D4683:D4695" si="386">C4683+D4659</f>
        <v>111846</v>
      </c>
      <c r="E4683" s="4">
        <f>5+9+25+14</f>
        <v>53</v>
      </c>
      <c r="F4683" s="129">
        <f>E4683+F4659</f>
        <v>2714</v>
      </c>
    </row>
    <row r="4684" spans="1:6" x14ac:dyDescent="0.25">
      <c r="A4684" s="51" t="s">
        <v>35</v>
      </c>
      <c r="B4684" s="136">
        <v>44088</v>
      </c>
      <c r="C4684" s="4">
        <v>5</v>
      </c>
      <c r="D4684" s="29">
        <f t="shared" si="386"/>
        <v>129</v>
      </c>
      <c r="F4684" s="129">
        <f>E4684+F4660</f>
        <v>0</v>
      </c>
    </row>
    <row r="4685" spans="1:6" x14ac:dyDescent="0.25">
      <c r="A4685" s="51" t="s">
        <v>21</v>
      </c>
      <c r="B4685" s="136">
        <v>44088</v>
      </c>
      <c r="C4685" s="4">
        <v>41</v>
      </c>
      <c r="D4685" s="29">
        <f t="shared" si="386"/>
        <v>6792</v>
      </c>
      <c r="E4685" s="4">
        <f>1+2</f>
        <v>3</v>
      </c>
      <c r="F4685" s="129">
        <f t="shared" ref="F4685:F4703" si="387">E4685+F4661</f>
        <v>241</v>
      </c>
    </row>
    <row r="4686" spans="1:6" x14ac:dyDescent="0.25">
      <c r="A4686" s="51" t="s">
        <v>36</v>
      </c>
      <c r="B4686" s="136">
        <v>44088</v>
      </c>
      <c r="C4686" s="4">
        <v>39</v>
      </c>
      <c r="D4686" s="29">
        <f t="shared" si="386"/>
        <v>1757</v>
      </c>
      <c r="E4686" s="4">
        <f>4+2</f>
        <v>6</v>
      </c>
      <c r="F4686" s="129">
        <f t="shared" si="387"/>
        <v>20</v>
      </c>
    </row>
    <row r="4687" spans="1:6" x14ac:dyDescent="0.25">
      <c r="A4687" s="51" t="s">
        <v>27</v>
      </c>
      <c r="B4687" s="136">
        <v>44088</v>
      </c>
      <c r="C4687" s="4">
        <v>535</v>
      </c>
      <c r="D4687" s="29">
        <f t="shared" si="386"/>
        <v>14974</v>
      </c>
      <c r="E4687" s="4">
        <f>4+3</f>
        <v>7</v>
      </c>
      <c r="F4687" s="129">
        <f t="shared" si="387"/>
        <v>204</v>
      </c>
    </row>
    <row r="4688" spans="1:6" x14ac:dyDescent="0.25">
      <c r="A4688" s="51" t="s">
        <v>37</v>
      </c>
      <c r="B4688" s="136">
        <v>44088</v>
      </c>
      <c r="C4688" s="4">
        <v>58</v>
      </c>
      <c r="D4688" s="29">
        <f t="shared" si="386"/>
        <v>718</v>
      </c>
      <c r="F4688" s="129">
        <f t="shared" si="387"/>
        <v>6</v>
      </c>
    </row>
    <row r="4689" spans="1:6" x14ac:dyDescent="0.25">
      <c r="A4689" s="51" t="s">
        <v>38</v>
      </c>
      <c r="B4689" s="136">
        <v>44088</v>
      </c>
      <c r="C4689" s="4">
        <v>72</v>
      </c>
      <c r="D4689" s="29">
        <f t="shared" si="386"/>
        <v>5310</v>
      </c>
      <c r="F4689" s="129">
        <f t="shared" si="387"/>
        <v>89</v>
      </c>
    </row>
    <row r="4690" spans="1:6" x14ac:dyDescent="0.25">
      <c r="A4690" s="51" t="s">
        <v>48</v>
      </c>
      <c r="B4690" s="136">
        <v>44088</v>
      </c>
      <c r="C4690" s="4">
        <v>1</v>
      </c>
      <c r="D4690" s="29">
        <f t="shared" si="386"/>
        <v>95</v>
      </c>
      <c r="F4690" s="129">
        <f>E4690+F4666</f>
        <v>1</v>
      </c>
    </row>
    <row r="4691" spans="1:6" x14ac:dyDescent="0.25">
      <c r="A4691" s="51" t="s">
        <v>39</v>
      </c>
      <c r="B4691" s="136">
        <v>44088</v>
      </c>
      <c r="C4691" s="4">
        <v>277</v>
      </c>
      <c r="D4691" s="29">
        <f t="shared" si="386"/>
        <v>12399</v>
      </c>
      <c r="E4691" s="4">
        <f>3+1+5+1</f>
        <v>10</v>
      </c>
      <c r="F4691" s="129">
        <f t="shared" si="387"/>
        <v>266</v>
      </c>
    </row>
    <row r="4692" spans="1:6" x14ac:dyDescent="0.25">
      <c r="A4692" s="51" t="s">
        <v>40</v>
      </c>
      <c r="B4692" s="136">
        <v>44088</v>
      </c>
      <c r="C4692" s="4">
        <v>45</v>
      </c>
      <c r="D4692" s="29">
        <f t="shared" si="386"/>
        <v>442</v>
      </c>
      <c r="F4692" s="129">
        <f t="shared" si="387"/>
        <v>4</v>
      </c>
    </row>
    <row r="4693" spans="1:6" x14ac:dyDescent="0.25">
      <c r="A4693" s="51" t="s">
        <v>28</v>
      </c>
      <c r="B4693" s="136">
        <v>44088</v>
      </c>
      <c r="C4693" s="4">
        <v>74</v>
      </c>
      <c r="D4693" s="29">
        <f t="shared" si="386"/>
        <v>2882</v>
      </c>
      <c r="E4693" s="4">
        <f>13+11</f>
        <v>24</v>
      </c>
      <c r="F4693" s="129">
        <f t="shared" si="387"/>
        <v>82</v>
      </c>
    </row>
    <row r="4694" spans="1:6" x14ac:dyDescent="0.25">
      <c r="A4694" s="51" t="s">
        <v>24</v>
      </c>
      <c r="B4694" s="136">
        <v>44088</v>
      </c>
      <c r="C4694" s="4">
        <v>650</v>
      </c>
      <c r="D4694" s="29">
        <f t="shared" si="386"/>
        <v>15132</v>
      </c>
      <c r="E4694" s="4">
        <f>2+1</f>
        <v>3</v>
      </c>
      <c r="F4694" s="129">
        <f t="shared" si="387"/>
        <v>153</v>
      </c>
    </row>
    <row r="4695" spans="1:6" x14ac:dyDescent="0.25">
      <c r="A4695" s="51" t="s">
        <v>30</v>
      </c>
      <c r="B4695" s="136">
        <v>44088</v>
      </c>
      <c r="C4695" s="4">
        <v>0</v>
      </c>
      <c r="D4695" s="29">
        <f t="shared" si="386"/>
        <v>68</v>
      </c>
      <c r="F4695" s="129">
        <f t="shared" si="387"/>
        <v>2</v>
      </c>
    </row>
    <row r="4696" spans="1:6" x14ac:dyDescent="0.25">
      <c r="A4696" s="51" t="s">
        <v>26</v>
      </c>
      <c r="B4696" s="136">
        <v>44088</v>
      </c>
      <c r="C4696" s="4">
        <v>227</v>
      </c>
      <c r="D4696" s="29">
        <f>C4696+D4672</f>
        <v>5039</v>
      </c>
      <c r="E4696" s="4">
        <f>1+1</f>
        <v>2</v>
      </c>
      <c r="F4696" s="129">
        <f t="shared" si="387"/>
        <v>52</v>
      </c>
    </row>
    <row r="4697" spans="1:6" x14ac:dyDescent="0.25">
      <c r="A4697" s="51" t="s">
        <v>25</v>
      </c>
      <c r="B4697" s="136">
        <v>44088</v>
      </c>
      <c r="C4697" s="4">
        <v>135</v>
      </c>
      <c r="D4697" s="29">
        <f>C4697+D4673</f>
        <v>8854</v>
      </c>
      <c r="E4697" s="4">
        <f>4+4</f>
        <v>8</v>
      </c>
      <c r="F4697" s="129">
        <f t="shared" si="387"/>
        <v>161</v>
      </c>
    </row>
    <row r="4698" spans="1:6" x14ac:dyDescent="0.25">
      <c r="A4698" s="51" t="s">
        <v>41</v>
      </c>
      <c r="B4698" s="136">
        <v>44088</v>
      </c>
      <c r="C4698" s="4">
        <v>229</v>
      </c>
      <c r="D4698" s="29">
        <f>C4698+D4674</f>
        <v>6994</v>
      </c>
      <c r="E4698" s="4">
        <f>4+1</f>
        <v>5</v>
      </c>
      <c r="F4698" s="129">
        <f>E4698+F4674</f>
        <v>94</v>
      </c>
    </row>
    <row r="4699" spans="1:6" x14ac:dyDescent="0.25">
      <c r="A4699" s="51" t="s">
        <v>42</v>
      </c>
      <c r="B4699" s="136">
        <v>44088</v>
      </c>
      <c r="C4699" s="4">
        <v>0</v>
      </c>
      <c r="D4699" s="29">
        <f t="shared" ref="D4699:D4705" si="388">C4699+D4675</f>
        <v>417</v>
      </c>
      <c r="F4699" s="129">
        <f>E4699+F4675</f>
        <v>12</v>
      </c>
    </row>
    <row r="4700" spans="1:6" x14ac:dyDescent="0.25">
      <c r="A4700" s="51" t="s">
        <v>43</v>
      </c>
      <c r="B4700" s="136">
        <v>44088</v>
      </c>
      <c r="C4700" s="4">
        <v>49</v>
      </c>
      <c r="D4700" s="29">
        <f t="shared" si="388"/>
        <v>432</v>
      </c>
      <c r="F4700" s="129">
        <f t="shared" si="387"/>
        <v>0</v>
      </c>
    </row>
    <row r="4701" spans="1:6" x14ac:dyDescent="0.25">
      <c r="A4701" s="51" t="s">
        <v>44</v>
      </c>
      <c r="B4701" s="136">
        <v>44088</v>
      </c>
      <c r="C4701" s="4">
        <v>39</v>
      </c>
      <c r="D4701" s="29">
        <f t="shared" si="388"/>
        <v>3108</v>
      </c>
      <c r="E4701" s="4">
        <f>1+11+3</f>
        <v>15</v>
      </c>
      <c r="F4701" s="129">
        <f>E4701+F4677</f>
        <v>36</v>
      </c>
    </row>
    <row r="4702" spans="1:6" x14ac:dyDescent="0.25">
      <c r="A4702" s="51" t="s">
        <v>29</v>
      </c>
      <c r="B4702" s="136">
        <v>44088</v>
      </c>
      <c r="C4702" s="4">
        <v>850</v>
      </c>
      <c r="D4702" s="29">
        <f t="shared" si="388"/>
        <v>19467</v>
      </c>
      <c r="E4702" s="4">
        <f>1+10+5</f>
        <v>16</v>
      </c>
      <c r="F4702" s="129">
        <f>E4702+F4678</f>
        <v>212</v>
      </c>
    </row>
    <row r="4703" spans="1:6" x14ac:dyDescent="0.25">
      <c r="A4703" s="51" t="s">
        <v>45</v>
      </c>
      <c r="B4703" s="136">
        <v>44088</v>
      </c>
      <c r="C4703" s="4">
        <v>81</v>
      </c>
      <c r="D4703" s="29">
        <f t="shared" si="388"/>
        <v>1913</v>
      </c>
      <c r="E4703" s="4">
        <f>2</f>
        <v>2</v>
      </c>
      <c r="F4703" s="129">
        <f t="shared" si="387"/>
        <v>28</v>
      </c>
    </row>
    <row r="4704" spans="1:6" x14ac:dyDescent="0.25">
      <c r="A4704" s="51" t="s">
        <v>46</v>
      </c>
      <c r="B4704" s="136">
        <v>44088</v>
      </c>
      <c r="C4704" s="4">
        <v>72</v>
      </c>
      <c r="D4704" s="29">
        <f t="shared" si="388"/>
        <v>2777</v>
      </c>
      <c r="E4704" s="4">
        <f>1+1</f>
        <v>2</v>
      </c>
      <c r="F4704" s="129">
        <f>E4704+F4680</f>
        <v>47</v>
      </c>
    </row>
    <row r="4705" spans="1:6" ht="15.75" thickBot="1" x14ac:dyDescent="0.3">
      <c r="A4705" s="96" t="s">
        <v>47</v>
      </c>
      <c r="B4705" s="138">
        <v>44088</v>
      </c>
      <c r="C4705" s="47">
        <v>621</v>
      </c>
      <c r="D4705" s="85">
        <f t="shared" si="388"/>
        <v>7249</v>
      </c>
      <c r="E4705" s="47"/>
      <c r="F4705" s="139">
        <f>E4705+F4681</f>
        <v>19</v>
      </c>
    </row>
    <row r="4706" spans="1:6" x14ac:dyDescent="0.25">
      <c r="A4706" s="64" t="s">
        <v>22</v>
      </c>
      <c r="B4706" s="49">
        <v>44089</v>
      </c>
      <c r="C4706" s="50">
        <v>6001</v>
      </c>
      <c r="D4706" s="131">
        <f>C4706+D4682</f>
        <v>342653</v>
      </c>
      <c r="E4706" s="50">
        <f>16+11+32+41</f>
        <v>100</v>
      </c>
      <c r="F4706" s="128">
        <f>E4706+F4682</f>
        <v>7107</v>
      </c>
    </row>
    <row r="4707" spans="1:6" x14ac:dyDescent="0.25">
      <c r="A4707" s="140" t="s">
        <v>20</v>
      </c>
      <c r="B4707" s="136">
        <v>44089</v>
      </c>
      <c r="C4707" s="4">
        <v>1010</v>
      </c>
      <c r="D4707" s="29">
        <f t="shared" ref="D4707:D4719" si="389">C4707+D4683</f>
        <v>112856</v>
      </c>
      <c r="E4707" s="4">
        <f>6+2+12+6</f>
        <v>26</v>
      </c>
      <c r="F4707" s="129">
        <f>E4707+F4683</f>
        <v>2740</v>
      </c>
    </row>
    <row r="4708" spans="1:6" x14ac:dyDescent="0.25">
      <c r="A4708" s="140" t="s">
        <v>35</v>
      </c>
      <c r="B4708" s="136">
        <v>44089</v>
      </c>
      <c r="C4708" s="4">
        <v>4</v>
      </c>
      <c r="D4708" s="29">
        <f t="shared" si="389"/>
        <v>133</v>
      </c>
      <c r="F4708" s="129">
        <f>E4708+F4684</f>
        <v>0</v>
      </c>
    </row>
    <row r="4709" spans="1:6" x14ac:dyDescent="0.25">
      <c r="A4709" s="140" t="s">
        <v>21</v>
      </c>
      <c r="B4709" s="136">
        <v>44089</v>
      </c>
      <c r="C4709" s="4">
        <v>87</v>
      </c>
      <c r="D4709" s="29">
        <f t="shared" si="389"/>
        <v>6879</v>
      </c>
      <c r="E4709" s="4">
        <f>1+1</f>
        <v>2</v>
      </c>
      <c r="F4709" s="129">
        <f t="shared" ref="F4709:F4727" si="390">E4709+F4685</f>
        <v>243</v>
      </c>
    </row>
    <row r="4710" spans="1:6" x14ac:dyDescent="0.25">
      <c r="A4710" s="140" t="s">
        <v>36</v>
      </c>
      <c r="B4710" s="136">
        <v>44089</v>
      </c>
      <c r="C4710" s="4">
        <v>98</v>
      </c>
      <c r="D4710" s="29">
        <f t="shared" si="389"/>
        <v>1855</v>
      </c>
      <c r="E4710" s="4">
        <f>1+2</f>
        <v>3</v>
      </c>
      <c r="F4710" s="129">
        <f t="shared" si="390"/>
        <v>23</v>
      </c>
    </row>
    <row r="4711" spans="1:6" x14ac:dyDescent="0.25">
      <c r="A4711" s="140" t="s">
        <v>27</v>
      </c>
      <c r="B4711" s="136">
        <v>44089</v>
      </c>
      <c r="C4711" s="4">
        <v>719</v>
      </c>
      <c r="D4711" s="29">
        <f t="shared" si="389"/>
        <v>15693</v>
      </c>
      <c r="E4711" s="4">
        <f>4+4</f>
        <v>8</v>
      </c>
      <c r="F4711" s="129">
        <f t="shared" si="390"/>
        <v>212</v>
      </c>
    </row>
    <row r="4712" spans="1:6" x14ac:dyDescent="0.25">
      <c r="A4712" s="140" t="s">
        <v>37</v>
      </c>
      <c r="B4712" s="136">
        <v>44089</v>
      </c>
      <c r="C4712" s="4">
        <v>60</v>
      </c>
      <c r="D4712" s="29">
        <f t="shared" si="389"/>
        <v>778</v>
      </c>
      <c r="F4712" s="129">
        <f t="shared" si="390"/>
        <v>6</v>
      </c>
    </row>
    <row r="4713" spans="1:6" x14ac:dyDescent="0.25">
      <c r="A4713" s="140" t="s">
        <v>38</v>
      </c>
      <c r="B4713" s="136">
        <v>44089</v>
      </c>
      <c r="C4713" s="4">
        <v>189</v>
      </c>
      <c r="D4713" s="29">
        <f t="shared" si="389"/>
        <v>5499</v>
      </c>
      <c r="E4713" s="4">
        <f>3+2</f>
        <v>5</v>
      </c>
      <c r="F4713" s="129">
        <f t="shared" si="390"/>
        <v>94</v>
      </c>
    </row>
    <row r="4714" spans="1:6" x14ac:dyDescent="0.25">
      <c r="A4714" s="140" t="s">
        <v>48</v>
      </c>
      <c r="B4714" s="136">
        <v>44089</v>
      </c>
      <c r="C4714" s="4">
        <v>3</v>
      </c>
      <c r="D4714" s="29">
        <f t="shared" si="389"/>
        <v>98</v>
      </c>
      <c r="F4714" s="129">
        <f>E4714+F4690</f>
        <v>1</v>
      </c>
    </row>
    <row r="4715" spans="1:6" x14ac:dyDescent="0.25">
      <c r="A4715" s="140" t="s">
        <v>39</v>
      </c>
      <c r="B4715" s="136">
        <v>44089</v>
      </c>
      <c r="C4715" s="4">
        <v>331</v>
      </c>
      <c r="D4715" s="29">
        <f t="shared" si="389"/>
        <v>12730</v>
      </c>
      <c r="E4715" s="4">
        <f>5+5</f>
        <v>10</v>
      </c>
      <c r="F4715" s="129">
        <f t="shared" si="390"/>
        <v>276</v>
      </c>
    </row>
    <row r="4716" spans="1:6" x14ac:dyDescent="0.25">
      <c r="A4716" s="140" t="s">
        <v>40</v>
      </c>
      <c r="B4716" s="136">
        <v>44089</v>
      </c>
      <c r="C4716" s="4">
        <v>24</v>
      </c>
      <c r="D4716" s="29">
        <f t="shared" si="389"/>
        <v>466</v>
      </c>
      <c r="F4716" s="129">
        <f t="shared" si="390"/>
        <v>4</v>
      </c>
    </row>
    <row r="4717" spans="1:6" x14ac:dyDescent="0.25">
      <c r="A4717" s="140" t="s">
        <v>28</v>
      </c>
      <c r="B4717" s="136">
        <v>44089</v>
      </c>
      <c r="C4717" s="4">
        <v>124</v>
      </c>
      <c r="D4717" s="29">
        <f t="shared" si="389"/>
        <v>3006</v>
      </c>
      <c r="E4717" s="4">
        <f>2+3</f>
        <v>5</v>
      </c>
      <c r="F4717" s="129">
        <f t="shared" si="390"/>
        <v>87</v>
      </c>
    </row>
    <row r="4718" spans="1:6" x14ac:dyDescent="0.25">
      <c r="A4718" s="140" t="s">
        <v>24</v>
      </c>
      <c r="B4718" s="136">
        <v>44089</v>
      </c>
      <c r="C4718" s="4">
        <v>629</v>
      </c>
      <c r="D4718" s="29">
        <f t="shared" si="389"/>
        <v>15761</v>
      </c>
      <c r="E4718" s="4">
        <f>2+1</f>
        <v>3</v>
      </c>
      <c r="F4718" s="129">
        <f t="shared" si="390"/>
        <v>156</v>
      </c>
    </row>
    <row r="4719" spans="1:6" x14ac:dyDescent="0.25">
      <c r="A4719" s="140" t="s">
        <v>30</v>
      </c>
      <c r="B4719" s="136">
        <v>44089</v>
      </c>
      <c r="C4719" s="4">
        <v>-8</v>
      </c>
      <c r="D4719" s="29">
        <f t="shared" si="389"/>
        <v>60</v>
      </c>
      <c r="F4719" s="129">
        <f t="shared" si="390"/>
        <v>2</v>
      </c>
    </row>
    <row r="4720" spans="1:6" x14ac:dyDescent="0.25">
      <c r="A4720" s="140" t="s">
        <v>26</v>
      </c>
      <c r="B4720" s="136">
        <v>44089</v>
      </c>
      <c r="C4720" s="4">
        <v>120</v>
      </c>
      <c r="D4720" s="29">
        <f>C4720+D4696</f>
        <v>5159</v>
      </c>
      <c r="E4720" s="4">
        <f>1</f>
        <v>1</v>
      </c>
      <c r="F4720" s="129">
        <f t="shared" si="390"/>
        <v>53</v>
      </c>
    </row>
    <row r="4721" spans="1:6" x14ac:dyDescent="0.25">
      <c r="A4721" s="140" t="s">
        <v>25</v>
      </c>
      <c r="B4721" s="136">
        <v>44089</v>
      </c>
      <c r="C4721" s="4">
        <v>375</v>
      </c>
      <c r="D4721" s="29">
        <f>C4721+D4697</f>
        <v>9229</v>
      </c>
      <c r="E4721" s="4">
        <f>3+4</f>
        <v>7</v>
      </c>
      <c r="F4721" s="129">
        <f t="shared" si="390"/>
        <v>168</v>
      </c>
    </row>
    <row r="4722" spans="1:6" x14ac:dyDescent="0.25">
      <c r="A4722" s="140" t="s">
        <v>41</v>
      </c>
      <c r="B4722" s="136">
        <v>44089</v>
      </c>
      <c r="C4722" s="4">
        <v>309</v>
      </c>
      <c r="D4722" s="29">
        <f>C4722+D4698</f>
        <v>7303</v>
      </c>
      <c r="E4722" s="4">
        <f>1+1+3</f>
        <v>5</v>
      </c>
      <c r="F4722" s="129">
        <f>E4722+F4698</f>
        <v>99</v>
      </c>
    </row>
    <row r="4723" spans="1:6" x14ac:dyDescent="0.25">
      <c r="A4723" s="140" t="s">
        <v>42</v>
      </c>
      <c r="B4723" s="136">
        <v>44089</v>
      </c>
      <c r="C4723" s="4">
        <v>11</v>
      </c>
      <c r="D4723" s="29">
        <f t="shared" ref="D4723:D4729" si="391">C4723+D4699</f>
        <v>428</v>
      </c>
      <c r="F4723" s="129">
        <f>E4723+F4699</f>
        <v>12</v>
      </c>
    </row>
    <row r="4724" spans="1:6" x14ac:dyDescent="0.25">
      <c r="A4724" s="140" t="s">
        <v>43</v>
      </c>
      <c r="B4724" s="136">
        <v>44089</v>
      </c>
      <c r="C4724" s="4">
        <v>51</v>
      </c>
      <c r="D4724" s="29">
        <f t="shared" si="391"/>
        <v>483</v>
      </c>
      <c r="F4724" s="129">
        <f t="shared" si="390"/>
        <v>0</v>
      </c>
    </row>
    <row r="4725" spans="1:6" x14ac:dyDescent="0.25">
      <c r="A4725" s="140" t="s">
        <v>44</v>
      </c>
      <c r="B4725" s="136">
        <v>44089</v>
      </c>
      <c r="C4725" s="4">
        <v>84</v>
      </c>
      <c r="D4725" s="29">
        <f t="shared" si="391"/>
        <v>3192</v>
      </c>
      <c r="F4725" s="129">
        <f>E4725+F4701</f>
        <v>36</v>
      </c>
    </row>
    <row r="4726" spans="1:6" x14ac:dyDescent="0.25">
      <c r="A4726" s="140" t="s">
        <v>29</v>
      </c>
      <c r="B4726" s="136">
        <v>44089</v>
      </c>
      <c r="C4726" s="4">
        <v>1056</v>
      </c>
      <c r="D4726" s="29">
        <f t="shared" si="391"/>
        <v>20523</v>
      </c>
      <c r="E4726" s="4">
        <f>3+4</f>
        <v>7</v>
      </c>
      <c r="F4726" s="129">
        <f>E4726+F4702</f>
        <v>219</v>
      </c>
    </row>
    <row r="4727" spans="1:6" x14ac:dyDescent="0.25">
      <c r="A4727" s="140" t="s">
        <v>45</v>
      </c>
      <c r="B4727" s="136">
        <v>44089</v>
      </c>
      <c r="C4727" s="4">
        <v>69</v>
      </c>
      <c r="D4727" s="29">
        <f t="shared" si="391"/>
        <v>1982</v>
      </c>
      <c r="F4727" s="129">
        <f t="shared" si="390"/>
        <v>28</v>
      </c>
    </row>
    <row r="4728" spans="1:6" x14ac:dyDescent="0.25">
      <c r="A4728" s="140" t="s">
        <v>46</v>
      </c>
      <c r="B4728" s="136">
        <v>44089</v>
      </c>
      <c r="C4728" s="4">
        <v>78</v>
      </c>
      <c r="D4728" s="29">
        <f t="shared" si="391"/>
        <v>2855</v>
      </c>
      <c r="F4728" s="129">
        <f>E4728+F4704</f>
        <v>47</v>
      </c>
    </row>
    <row r="4729" spans="1:6" ht="15.75" thickBot="1" x14ac:dyDescent="0.3">
      <c r="A4729" s="142" t="s">
        <v>47</v>
      </c>
      <c r="B4729" s="138">
        <v>44089</v>
      </c>
      <c r="C4729" s="47">
        <v>468</v>
      </c>
      <c r="D4729" s="85">
        <f t="shared" si="391"/>
        <v>7717</v>
      </c>
      <c r="E4729" s="47">
        <f>2+1</f>
        <v>3</v>
      </c>
      <c r="F4729" s="139">
        <f>E4729+F4705</f>
        <v>22</v>
      </c>
    </row>
    <row r="4730" spans="1:6" x14ac:dyDescent="0.25">
      <c r="A4730" s="64" t="s">
        <v>22</v>
      </c>
      <c r="B4730" s="49">
        <v>44090</v>
      </c>
      <c r="C4730" s="50">
        <v>6078</v>
      </c>
      <c r="D4730" s="131">
        <f>C4730+D4706</f>
        <v>348731</v>
      </c>
      <c r="E4730" s="50">
        <f>26+23+68+48</f>
        <v>165</v>
      </c>
      <c r="F4730" s="128">
        <f>E4730+F4706</f>
        <v>7272</v>
      </c>
    </row>
    <row r="4731" spans="1:6" x14ac:dyDescent="0.25">
      <c r="A4731" s="140" t="s">
        <v>20</v>
      </c>
      <c r="B4731" s="26">
        <v>44090</v>
      </c>
      <c r="C4731" s="4">
        <v>813</v>
      </c>
      <c r="D4731" s="29">
        <f t="shared" ref="D4731:D4743" si="392">C4731+D4707</f>
        <v>113669</v>
      </c>
      <c r="E4731" s="4">
        <f>2+21+17</f>
        <v>40</v>
      </c>
      <c r="F4731" s="129">
        <f>E4731+F4707</f>
        <v>2780</v>
      </c>
    </row>
    <row r="4732" spans="1:6" x14ac:dyDescent="0.25">
      <c r="A4732" s="140" t="s">
        <v>35</v>
      </c>
      <c r="B4732" s="26">
        <v>44090</v>
      </c>
      <c r="C4732" s="4">
        <v>21</v>
      </c>
      <c r="D4732" s="29">
        <f t="shared" si="392"/>
        <v>154</v>
      </c>
      <c r="F4732" s="129">
        <f>E4732+F4708</f>
        <v>0</v>
      </c>
    </row>
    <row r="4733" spans="1:6" x14ac:dyDescent="0.25">
      <c r="A4733" s="140" t="s">
        <v>21</v>
      </c>
      <c r="B4733" s="26">
        <v>44090</v>
      </c>
      <c r="C4733" s="4">
        <v>122</v>
      </c>
      <c r="D4733" s="29">
        <f t="shared" si="392"/>
        <v>7001</v>
      </c>
      <c r="F4733" s="129">
        <f t="shared" ref="F4733:F4751" si="393">E4733+F4709</f>
        <v>243</v>
      </c>
    </row>
    <row r="4734" spans="1:6" x14ac:dyDescent="0.25">
      <c r="A4734" s="140" t="s">
        <v>36</v>
      </c>
      <c r="B4734" s="26">
        <v>44090</v>
      </c>
      <c r="C4734" s="4">
        <v>94</v>
      </c>
      <c r="D4734" s="29">
        <f t="shared" si="392"/>
        <v>1949</v>
      </c>
      <c r="F4734" s="129">
        <f t="shared" si="393"/>
        <v>23</v>
      </c>
    </row>
    <row r="4735" spans="1:6" x14ac:dyDescent="0.25">
      <c r="A4735" s="140" t="s">
        <v>27</v>
      </c>
      <c r="B4735" s="26">
        <v>44090</v>
      </c>
      <c r="C4735" s="4">
        <v>691</v>
      </c>
      <c r="D4735" s="29">
        <f t="shared" si="392"/>
        <v>16384</v>
      </c>
      <c r="E4735" s="4">
        <f>5+4</f>
        <v>9</v>
      </c>
      <c r="F4735" s="129">
        <f t="shared" si="393"/>
        <v>221</v>
      </c>
    </row>
    <row r="4736" spans="1:6" x14ac:dyDescent="0.25">
      <c r="A4736" s="140" t="s">
        <v>37</v>
      </c>
      <c r="B4736" s="26">
        <v>44090</v>
      </c>
      <c r="C4736" s="4">
        <v>17</v>
      </c>
      <c r="D4736" s="29">
        <f t="shared" si="392"/>
        <v>795</v>
      </c>
      <c r="F4736" s="129">
        <f>E4736+F4712</f>
        <v>6</v>
      </c>
    </row>
    <row r="4737" spans="1:6" x14ac:dyDescent="0.25">
      <c r="A4737" s="140" t="s">
        <v>38</v>
      </c>
      <c r="B4737" s="26">
        <v>44090</v>
      </c>
      <c r="C4737" s="4">
        <v>125</v>
      </c>
      <c r="D4737" s="29">
        <f t="shared" si="392"/>
        <v>5624</v>
      </c>
      <c r="E4737" s="4">
        <f>1+2</f>
        <v>3</v>
      </c>
      <c r="F4737" s="129">
        <f>E4737+F4713</f>
        <v>97</v>
      </c>
    </row>
    <row r="4738" spans="1:6" x14ac:dyDescent="0.25">
      <c r="A4738" s="140" t="s">
        <v>48</v>
      </c>
      <c r="B4738" s="26">
        <v>44090</v>
      </c>
      <c r="C4738" s="4">
        <v>-2</v>
      </c>
      <c r="D4738" s="29">
        <f t="shared" si="392"/>
        <v>96</v>
      </c>
      <c r="F4738" s="129">
        <f>E4738+F4714</f>
        <v>1</v>
      </c>
    </row>
    <row r="4739" spans="1:6" x14ac:dyDescent="0.25">
      <c r="A4739" s="140" t="s">
        <v>39</v>
      </c>
      <c r="B4739" s="26">
        <v>44090</v>
      </c>
      <c r="C4739" s="4">
        <v>305</v>
      </c>
      <c r="D4739" s="29">
        <f t="shared" si="392"/>
        <v>13035</v>
      </c>
      <c r="F4739" s="129">
        <f t="shared" si="393"/>
        <v>276</v>
      </c>
    </row>
    <row r="4740" spans="1:6" x14ac:dyDescent="0.25">
      <c r="A4740" s="140" t="s">
        <v>40</v>
      </c>
      <c r="B4740" s="26">
        <v>44090</v>
      </c>
      <c r="C4740" s="4">
        <v>39</v>
      </c>
      <c r="D4740" s="29">
        <f t="shared" si="392"/>
        <v>505</v>
      </c>
      <c r="F4740" s="129">
        <f t="shared" si="393"/>
        <v>4</v>
      </c>
    </row>
    <row r="4741" spans="1:6" x14ac:dyDescent="0.25">
      <c r="A4741" s="140" t="s">
        <v>28</v>
      </c>
      <c r="B4741" s="26">
        <v>44090</v>
      </c>
      <c r="C4741" s="4">
        <v>125</v>
      </c>
      <c r="D4741" s="29">
        <f t="shared" si="392"/>
        <v>3131</v>
      </c>
      <c r="F4741" s="129">
        <f t="shared" si="393"/>
        <v>87</v>
      </c>
    </row>
    <row r="4742" spans="1:6" x14ac:dyDescent="0.25">
      <c r="A4742" s="140" t="s">
        <v>24</v>
      </c>
      <c r="B4742" s="26">
        <v>44090</v>
      </c>
      <c r="C4742" s="4">
        <v>682</v>
      </c>
      <c r="D4742" s="29">
        <f t="shared" si="392"/>
        <v>16443</v>
      </c>
      <c r="E4742" s="4">
        <f>1+1+1</f>
        <v>3</v>
      </c>
      <c r="F4742" s="129">
        <f t="shared" si="393"/>
        <v>159</v>
      </c>
    </row>
    <row r="4743" spans="1:6" x14ac:dyDescent="0.25">
      <c r="A4743" s="140" t="s">
        <v>30</v>
      </c>
      <c r="B4743" s="26">
        <v>44090</v>
      </c>
      <c r="C4743" s="4">
        <v>3</v>
      </c>
      <c r="D4743" s="29">
        <f t="shared" si="392"/>
        <v>63</v>
      </c>
      <c r="F4743" s="129">
        <f t="shared" si="393"/>
        <v>2</v>
      </c>
    </row>
    <row r="4744" spans="1:6" x14ac:dyDescent="0.25">
      <c r="A4744" s="140" t="s">
        <v>26</v>
      </c>
      <c r="B4744" s="26">
        <v>44090</v>
      </c>
      <c r="C4744" s="4">
        <v>189</v>
      </c>
      <c r="D4744" s="29">
        <f>C4744+D4720</f>
        <v>5348</v>
      </c>
      <c r="E4744" s="4">
        <f>1</f>
        <v>1</v>
      </c>
      <c r="F4744" s="129">
        <f t="shared" si="393"/>
        <v>54</v>
      </c>
    </row>
    <row r="4745" spans="1:6" x14ac:dyDescent="0.25">
      <c r="A4745" s="140" t="s">
        <v>25</v>
      </c>
      <c r="B4745" s="26">
        <v>44090</v>
      </c>
      <c r="C4745" s="4">
        <v>232</v>
      </c>
      <c r="D4745" s="29">
        <f>C4745+D4721</f>
        <v>9461</v>
      </c>
      <c r="E4745" s="4">
        <f>3+5</f>
        <v>8</v>
      </c>
      <c r="F4745" s="129">
        <f t="shared" si="393"/>
        <v>176</v>
      </c>
    </row>
    <row r="4746" spans="1:6" x14ac:dyDescent="0.25">
      <c r="A4746" s="140" t="s">
        <v>41</v>
      </c>
      <c r="B4746" s="26">
        <v>44090</v>
      </c>
      <c r="C4746" s="4">
        <v>319</v>
      </c>
      <c r="D4746" s="29">
        <f>C4746+D4722</f>
        <v>7622</v>
      </c>
      <c r="E4746" s="4">
        <f>1+1</f>
        <v>2</v>
      </c>
      <c r="F4746" s="129">
        <f>E4746+F4722</f>
        <v>101</v>
      </c>
    </row>
    <row r="4747" spans="1:6" x14ac:dyDescent="0.25">
      <c r="A4747" s="140" t="s">
        <v>42</v>
      </c>
      <c r="B4747" s="26">
        <v>44090</v>
      </c>
      <c r="C4747" s="4">
        <v>0</v>
      </c>
      <c r="D4747" s="29">
        <f t="shared" ref="D4747:D4753" si="394">C4747+D4723</f>
        <v>428</v>
      </c>
      <c r="E4747" s="4">
        <f>2</f>
        <v>2</v>
      </c>
      <c r="F4747" s="129">
        <f>E4747+F4723</f>
        <v>14</v>
      </c>
    </row>
    <row r="4748" spans="1:6" x14ac:dyDescent="0.25">
      <c r="A4748" s="140" t="s">
        <v>43</v>
      </c>
      <c r="B4748" s="26">
        <v>44090</v>
      </c>
      <c r="C4748" s="4">
        <v>25</v>
      </c>
      <c r="D4748" s="29">
        <f t="shared" si="394"/>
        <v>508</v>
      </c>
      <c r="F4748" s="129">
        <f t="shared" si="393"/>
        <v>0</v>
      </c>
    </row>
    <row r="4749" spans="1:6" x14ac:dyDescent="0.25">
      <c r="A4749" s="140" t="s">
        <v>44</v>
      </c>
      <c r="B4749" s="26">
        <v>44090</v>
      </c>
      <c r="C4749" s="4">
        <v>84</v>
      </c>
      <c r="D4749" s="29">
        <f t="shared" si="394"/>
        <v>3276</v>
      </c>
      <c r="E4749" s="4">
        <f>3</f>
        <v>3</v>
      </c>
      <c r="F4749" s="129">
        <f>E4749+F4725</f>
        <v>39</v>
      </c>
    </row>
    <row r="4750" spans="1:6" x14ac:dyDescent="0.25">
      <c r="A4750" s="140" t="s">
        <v>29</v>
      </c>
      <c r="B4750" s="26">
        <v>44090</v>
      </c>
      <c r="C4750" s="4">
        <v>1149</v>
      </c>
      <c r="D4750" s="29">
        <f t="shared" si="394"/>
        <v>21672</v>
      </c>
      <c r="E4750" s="4">
        <f>2+1+7+7</f>
        <v>17</v>
      </c>
      <c r="F4750" s="129">
        <f>E4750+F4726</f>
        <v>236</v>
      </c>
    </row>
    <row r="4751" spans="1:6" x14ac:dyDescent="0.25">
      <c r="A4751" s="140" t="s">
        <v>45</v>
      </c>
      <c r="B4751" s="26">
        <v>44090</v>
      </c>
      <c r="C4751" s="4">
        <v>59</v>
      </c>
      <c r="D4751" s="29">
        <f t="shared" si="394"/>
        <v>2041</v>
      </c>
      <c r="F4751" s="129">
        <f t="shared" si="393"/>
        <v>28</v>
      </c>
    </row>
    <row r="4752" spans="1:6" x14ac:dyDescent="0.25">
      <c r="A4752" s="140" t="s">
        <v>46</v>
      </c>
      <c r="B4752" s="26">
        <v>44090</v>
      </c>
      <c r="C4752" s="4">
        <v>46</v>
      </c>
      <c r="D4752" s="29">
        <f t="shared" si="394"/>
        <v>2901</v>
      </c>
      <c r="E4752" s="4">
        <f>1+2</f>
        <v>3</v>
      </c>
      <c r="F4752" s="129">
        <f>E4752+F4728</f>
        <v>50</v>
      </c>
    </row>
    <row r="4753" spans="1:6" ht="15.75" thickBot="1" x14ac:dyDescent="0.3">
      <c r="A4753" s="141" t="s">
        <v>47</v>
      </c>
      <c r="B4753" s="53">
        <v>44090</v>
      </c>
      <c r="C4753" s="54">
        <v>458</v>
      </c>
      <c r="D4753" s="132">
        <f t="shared" si="394"/>
        <v>8175</v>
      </c>
      <c r="E4753" s="54">
        <f>8</f>
        <v>8</v>
      </c>
      <c r="F4753" s="130">
        <f>E4753+F4729</f>
        <v>30</v>
      </c>
    </row>
    <row r="4754" spans="1:6" ht="15.75" thickBot="1" x14ac:dyDescent="0.3">
      <c r="A4754" s="64" t="s">
        <v>22</v>
      </c>
      <c r="B4754" s="53">
        <v>44091</v>
      </c>
      <c r="C4754" s="48">
        <v>6319</v>
      </c>
      <c r="D4754" s="131">
        <f>C4754+D4730</f>
        <v>355050</v>
      </c>
      <c r="E4754" s="48">
        <f>28+34+87+65</f>
        <v>214</v>
      </c>
      <c r="F4754" s="128">
        <f>E4754+F4730</f>
        <v>7486</v>
      </c>
    </row>
    <row r="4755" spans="1:6" ht="15.75" thickBot="1" x14ac:dyDescent="0.3">
      <c r="A4755" s="140" t="s">
        <v>20</v>
      </c>
      <c r="B4755" s="53">
        <v>44091</v>
      </c>
      <c r="C4755" s="4">
        <v>1156</v>
      </c>
      <c r="D4755" s="29">
        <f t="shared" ref="D4755:D4767" si="395">C4755+D4731</f>
        <v>114825</v>
      </c>
      <c r="E4755" s="4">
        <f>6+1+10+7</f>
        <v>24</v>
      </c>
      <c r="F4755" s="129">
        <f>E4755+F4731</f>
        <v>2804</v>
      </c>
    </row>
    <row r="4756" spans="1:6" ht="15.75" thickBot="1" x14ac:dyDescent="0.3">
      <c r="A4756" s="140" t="s">
        <v>35</v>
      </c>
      <c r="B4756" s="53">
        <v>44091</v>
      </c>
      <c r="C4756" s="4">
        <v>23</v>
      </c>
      <c r="D4756" s="29">
        <f t="shared" si="395"/>
        <v>177</v>
      </c>
      <c r="F4756" s="129">
        <f>E4756+F4732</f>
        <v>0</v>
      </c>
    </row>
    <row r="4757" spans="1:6" ht="15.75" thickBot="1" x14ac:dyDescent="0.3">
      <c r="A4757" s="140" t="s">
        <v>21</v>
      </c>
      <c r="B4757" s="53">
        <v>44091</v>
      </c>
      <c r="C4757" s="4">
        <v>108</v>
      </c>
      <c r="D4757" s="29">
        <f t="shared" si="395"/>
        <v>7109</v>
      </c>
      <c r="E4757" s="4">
        <f>1+2</f>
        <v>3</v>
      </c>
      <c r="F4757" s="129">
        <f t="shared" ref="F4757:F4775" si="396">E4757+F4733</f>
        <v>246</v>
      </c>
    </row>
    <row r="4758" spans="1:6" ht="15.75" thickBot="1" x14ac:dyDescent="0.3">
      <c r="A4758" s="140" t="s">
        <v>36</v>
      </c>
      <c r="B4758" s="53">
        <v>44091</v>
      </c>
      <c r="C4758" s="4">
        <v>95</v>
      </c>
      <c r="D4758" s="29">
        <f t="shared" si="395"/>
        <v>2044</v>
      </c>
      <c r="E4758" s="4">
        <f>1</f>
        <v>1</v>
      </c>
      <c r="F4758" s="129">
        <f t="shared" si="396"/>
        <v>24</v>
      </c>
    </row>
    <row r="4759" spans="1:6" ht="15.75" thickBot="1" x14ac:dyDescent="0.3">
      <c r="A4759" s="140" t="s">
        <v>27</v>
      </c>
      <c r="B4759" s="53">
        <v>44091</v>
      </c>
      <c r="C4759" s="4">
        <v>757</v>
      </c>
      <c r="D4759" s="29">
        <f t="shared" si="395"/>
        <v>17141</v>
      </c>
      <c r="E4759" s="4">
        <f>1+4+2</f>
        <v>7</v>
      </c>
      <c r="F4759" s="129">
        <f t="shared" si="396"/>
        <v>228</v>
      </c>
    </row>
    <row r="4760" spans="1:6" ht="15.75" thickBot="1" x14ac:dyDescent="0.3">
      <c r="A4760" s="140" t="s">
        <v>37</v>
      </c>
      <c r="B4760" s="53">
        <v>44091</v>
      </c>
      <c r="C4760" s="4">
        <v>73</v>
      </c>
      <c r="D4760" s="29">
        <f t="shared" si="395"/>
        <v>868</v>
      </c>
      <c r="F4760" s="129">
        <f>E4760+F4736</f>
        <v>6</v>
      </c>
    </row>
    <row r="4761" spans="1:6" ht="15.75" thickBot="1" x14ac:dyDescent="0.3">
      <c r="A4761" s="140" t="s">
        <v>38</v>
      </c>
      <c r="B4761" s="53">
        <v>44091</v>
      </c>
      <c r="C4761" s="4">
        <v>150</v>
      </c>
      <c r="D4761" s="29">
        <f t="shared" si="395"/>
        <v>5774</v>
      </c>
      <c r="E4761" s="4">
        <f>4+1</f>
        <v>5</v>
      </c>
      <c r="F4761" s="129">
        <f>E4761+F4737</f>
        <v>102</v>
      </c>
    </row>
    <row r="4762" spans="1:6" ht="15.75" thickBot="1" x14ac:dyDescent="0.3">
      <c r="A4762" s="140" t="s">
        <v>48</v>
      </c>
      <c r="B4762" s="53">
        <v>44091</v>
      </c>
      <c r="C4762" s="4">
        <v>-3</v>
      </c>
      <c r="D4762" s="29">
        <f t="shared" si="395"/>
        <v>93</v>
      </c>
      <c r="F4762" s="129">
        <f>E4762+F4738</f>
        <v>1</v>
      </c>
    </row>
    <row r="4763" spans="1:6" ht="15.75" thickBot="1" x14ac:dyDescent="0.3">
      <c r="A4763" s="140" t="s">
        <v>39</v>
      </c>
      <c r="B4763" s="53">
        <v>44091</v>
      </c>
      <c r="C4763" s="4">
        <v>309</v>
      </c>
      <c r="D4763" s="29">
        <f t="shared" si="395"/>
        <v>13344</v>
      </c>
      <c r="E4763" s="4">
        <f>8+3+4+7</f>
        <v>22</v>
      </c>
      <c r="F4763" s="129">
        <f t="shared" si="396"/>
        <v>298</v>
      </c>
    </row>
    <row r="4764" spans="1:6" ht="15.75" thickBot="1" x14ac:dyDescent="0.3">
      <c r="A4764" s="140" t="s">
        <v>40</v>
      </c>
      <c r="B4764" s="53">
        <v>44091</v>
      </c>
      <c r="C4764" s="4">
        <v>15</v>
      </c>
      <c r="D4764" s="29">
        <f t="shared" si="395"/>
        <v>520</v>
      </c>
      <c r="F4764" s="129">
        <f t="shared" si="396"/>
        <v>4</v>
      </c>
    </row>
    <row r="4765" spans="1:6" ht="15.75" thickBot="1" x14ac:dyDescent="0.3">
      <c r="A4765" s="140" t="s">
        <v>28</v>
      </c>
      <c r="B4765" s="53">
        <v>44091</v>
      </c>
      <c r="C4765" s="4">
        <v>121</v>
      </c>
      <c r="D4765" s="29">
        <f t="shared" si="395"/>
        <v>3252</v>
      </c>
      <c r="E4765" s="4">
        <f>5+1</f>
        <v>6</v>
      </c>
      <c r="F4765" s="129">
        <f t="shared" si="396"/>
        <v>93</v>
      </c>
    </row>
    <row r="4766" spans="1:6" ht="15.75" thickBot="1" x14ac:dyDescent="0.3">
      <c r="A4766" s="140" t="s">
        <v>24</v>
      </c>
      <c r="B4766" s="53">
        <v>44091</v>
      </c>
      <c r="C4766" s="4">
        <v>566</v>
      </c>
      <c r="D4766" s="29">
        <f t="shared" si="395"/>
        <v>17009</v>
      </c>
      <c r="E4766" s="4">
        <f>1+1+3</f>
        <v>5</v>
      </c>
      <c r="F4766" s="129">
        <f t="shared" si="396"/>
        <v>164</v>
      </c>
    </row>
    <row r="4767" spans="1:6" ht="15.75" thickBot="1" x14ac:dyDescent="0.3">
      <c r="A4767" s="140" t="s">
        <v>30</v>
      </c>
      <c r="B4767" s="53">
        <v>44091</v>
      </c>
      <c r="C4767" s="4">
        <v>2</v>
      </c>
      <c r="D4767" s="29">
        <f t="shared" si="395"/>
        <v>65</v>
      </c>
      <c r="F4767" s="129">
        <f t="shared" si="396"/>
        <v>2</v>
      </c>
    </row>
    <row r="4768" spans="1:6" ht="15.75" thickBot="1" x14ac:dyDescent="0.3">
      <c r="A4768" s="140" t="s">
        <v>26</v>
      </c>
      <c r="B4768" s="53">
        <v>44091</v>
      </c>
      <c r="C4768" s="4">
        <v>218</v>
      </c>
      <c r="D4768" s="29">
        <f>C4768+D4744</f>
        <v>5566</v>
      </c>
      <c r="E4768" s="4">
        <f>5+2</f>
        <v>7</v>
      </c>
      <c r="F4768" s="129">
        <f t="shared" si="396"/>
        <v>61</v>
      </c>
    </row>
    <row r="4769" spans="1:6" ht="15.75" thickBot="1" x14ac:dyDescent="0.3">
      <c r="A4769" s="140" t="s">
        <v>25</v>
      </c>
      <c r="B4769" s="53">
        <v>44091</v>
      </c>
      <c r="C4769" s="4">
        <v>291</v>
      </c>
      <c r="D4769" s="29">
        <f>C4769+D4745</f>
        <v>9752</v>
      </c>
      <c r="E4769" s="4">
        <f>2+2+2</f>
        <v>6</v>
      </c>
      <c r="F4769" s="129">
        <f t="shared" si="396"/>
        <v>182</v>
      </c>
    </row>
    <row r="4770" spans="1:6" ht="15.75" thickBot="1" x14ac:dyDescent="0.3">
      <c r="A4770" s="140" t="s">
        <v>41</v>
      </c>
      <c r="B4770" s="53">
        <v>44091</v>
      </c>
      <c r="C4770" s="4">
        <v>419</v>
      </c>
      <c r="D4770" s="29">
        <f>C4770+D4746</f>
        <v>8041</v>
      </c>
      <c r="E4770" s="4">
        <f>2+5+8</f>
        <v>15</v>
      </c>
      <c r="F4770" s="129">
        <f>E4770+F4746</f>
        <v>116</v>
      </c>
    </row>
    <row r="4771" spans="1:6" ht="15.75" thickBot="1" x14ac:dyDescent="0.3">
      <c r="A4771" s="140" t="s">
        <v>42</v>
      </c>
      <c r="B4771" s="53">
        <v>44091</v>
      </c>
      <c r="C4771" s="4">
        <v>20</v>
      </c>
      <c r="D4771" s="29">
        <f t="shared" ref="D4771:D4777" si="397">C4771+D4747</f>
        <v>448</v>
      </c>
      <c r="F4771" s="129">
        <f>E4771+F4747</f>
        <v>14</v>
      </c>
    </row>
    <row r="4772" spans="1:6" ht="15.75" thickBot="1" x14ac:dyDescent="0.3">
      <c r="A4772" s="140" t="s">
        <v>43</v>
      </c>
      <c r="B4772" s="53">
        <v>44091</v>
      </c>
      <c r="C4772" s="4">
        <v>62</v>
      </c>
      <c r="D4772" s="29">
        <f t="shared" si="397"/>
        <v>570</v>
      </c>
      <c r="F4772" s="129">
        <f t="shared" si="396"/>
        <v>0</v>
      </c>
    </row>
    <row r="4773" spans="1:6" ht="15.75" thickBot="1" x14ac:dyDescent="0.3">
      <c r="A4773" s="140" t="s">
        <v>44</v>
      </c>
      <c r="B4773" s="53">
        <v>44091</v>
      </c>
      <c r="C4773" s="4">
        <v>86</v>
      </c>
      <c r="D4773" s="29">
        <f t="shared" si="397"/>
        <v>3362</v>
      </c>
      <c r="E4773" s="4">
        <f>3</f>
        <v>3</v>
      </c>
      <c r="F4773" s="129">
        <f>E4773+F4749</f>
        <v>42</v>
      </c>
    </row>
    <row r="4774" spans="1:6" ht="15.75" thickBot="1" x14ac:dyDescent="0.3">
      <c r="A4774" s="140" t="s">
        <v>29</v>
      </c>
      <c r="B4774" s="53">
        <v>44091</v>
      </c>
      <c r="C4774" s="4">
        <v>1362</v>
      </c>
      <c r="D4774" s="29">
        <f t="shared" si="397"/>
        <v>23034</v>
      </c>
      <c r="E4774" s="4">
        <f>3+2+8+3</f>
        <v>16</v>
      </c>
      <c r="F4774" s="129">
        <f>E4774+F4750</f>
        <v>252</v>
      </c>
    </row>
    <row r="4775" spans="1:6" ht="15.75" thickBot="1" x14ac:dyDescent="0.3">
      <c r="A4775" s="140" t="s">
        <v>45</v>
      </c>
      <c r="B4775" s="53">
        <v>44091</v>
      </c>
      <c r="C4775" s="4">
        <v>68</v>
      </c>
      <c r="D4775" s="29">
        <f t="shared" si="397"/>
        <v>2109</v>
      </c>
      <c r="E4775" s="4">
        <f>1+1</f>
        <v>2</v>
      </c>
      <c r="F4775" s="129">
        <f t="shared" si="396"/>
        <v>30</v>
      </c>
    </row>
    <row r="4776" spans="1:6" ht="15.75" thickBot="1" x14ac:dyDescent="0.3">
      <c r="A4776" s="140" t="s">
        <v>46</v>
      </c>
      <c r="B4776" s="53">
        <v>44091</v>
      </c>
      <c r="C4776" s="4">
        <v>49</v>
      </c>
      <c r="D4776" s="29">
        <f t="shared" si="397"/>
        <v>2950</v>
      </c>
      <c r="E4776" s="4">
        <f>1+1</f>
        <v>2</v>
      </c>
      <c r="F4776" s="129">
        <f>E4776+F4752</f>
        <v>52</v>
      </c>
    </row>
    <row r="4777" spans="1:6" ht="15.75" thickBot="1" x14ac:dyDescent="0.3">
      <c r="A4777" s="142" t="s">
        <v>47</v>
      </c>
      <c r="B4777" s="46">
        <v>44091</v>
      </c>
      <c r="C4777" s="47">
        <v>435</v>
      </c>
      <c r="D4777" s="85">
        <f t="shared" si="397"/>
        <v>8610</v>
      </c>
      <c r="E4777" s="47">
        <f>3+2+2</f>
        <v>7</v>
      </c>
      <c r="F4777" s="139">
        <f>E4777+F4753</f>
        <v>37</v>
      </c>
    </row>
    <row r="4778" spans="1:6" x14ac:dyDescent="0.25">
      <c r="A4778" s="64" t="s">
        <v>22</v>
      </c>
      <c r="B4778" s="49">
        <v>44092</v>
      </c>
      <c r="C4778" s="50">
        <v>5708</v>
      </c>
      <c r="D4778" s="131">
        <f>C4778+D4754</f>
        <v>360758</v>
      </c>
      <c r="E4778" s="50">
        <f>5+5+45+37</f>
        <v>92</v>
      </c>
      <c r="F4778" s="128">
        <f>E4778+F4754</f>
        <v>7578</v>
      </c>
    </row>
    <row r="4779" spans="1:6" x14ac:dyDescent="0.25">
      <c r="A4779" s="140" t="s">
        <v>20</v>
      </c>
      <c r="B4779" s="26">
        <v>44092</v>
      </c>
      <c r="C4779" s="4">
        <v>1070</v>
      </c>
      <c r="D4779" s="29">
        <f t="shared" ref="D4779:D4791" si="398">C4779+D4755</f>
        <v>115895</v>
      </c>
      <c r="E4779" s="4">
        <f>1+14+14</f>
        <v>29</v>
      </c>
      <c r="F4779" s="129">
        <f>E4779+F4755</f>
        <v>2833</v>
      </c>
    </row>
    <row r="4780" spans="1:6" x14ac:dyDescent="0.25">
      <c r="A4780" s="140" t="s">
        <v>35</v>
      </c>
      <c r="B4780" s="26">
        <v>44092</v>
      </c>
      <c r="C4780" s="4">
        <v>6</v>
      </c>
      <c r="D4780" s="29">
        <f t="shared" si="398"/>
        <v>183</v>
      </c>
      <c r="F4780" s="129">
        <f>E4780+F4756</f>
        <v>0</v>
      </c>
    </row>
    <row r="4781" spans="1:6" x14ac:dyDescent="0.25">
      <c r="A4781" s="140" t="s">
        <v>21</v>
      </c>
      <c r="B4781" s="26">
        <v>44092</v>
      </c>
      <c r="C4781" s="4">
        <v>104</v>
      </c>
      <c r="D4781" s="29">
        <f t="shared" si="398"/>
        <v>7213</v>
      </c>
      <c r="E4781" s="4">
        <f>1+2+1</f>
        <v>4</v>
      </c>
      <c r="F4781" s="129">
        <f t="shared" ref="F4781:F4799" si="399">E4781+F4757</f>
        <v>250</v>
      </c>
    </row>
    <row r="4782" spans="1:6" x14ac:dyDescent="0.25">
      <c r="A4782" s="140" t="s">
        <v>36</v>
      </c>
      <c r="B4782" s="26">
        <v>44092</v>
      </c>
      <c r="C4782" s="4">
        <v>56</v>
      </c>
      <c r="D4782" s="29">
        <f t="shared" si="398"/>
        <v>2100</v>
      </c>
      <c r="E4782" s="4">
        <f>1</f>
        <v>1</v>
      </c>
      <c r="F4782" s="129">
        <f t="shared" si="399"/>
        <v>25</v>
      </c>
    </row>
    <row r="4783" spans="1:6" x14ac:dyDescent="0.25">
      <c r="A4783" s="140" t="s">
        <v>27</v>
      </c>
      <c r="B4783" s="26">
        <v>44092</v>
      </c>
      <c r="C4783" s="4">
        <v>716</v>
      </c>
      <c r="D4783" s="29">
        <f t="shared" si="398"/>
        <v>17857</v>
      </c>
      <c r="E4783" s="4">
        <f>1+1+5+3</f>
        <v>10</v>
      </c>
      <c r="F4783" s="129">
        <f t="shared" si="399"/>
        <v>238</v>
      </c>
    </row>
    <row r="4784" spans="1:6" x14ac:dyDescent="0.25">
      <c r="A4784" s="140" t="s">
        <v>37</v>
      </c>
      <c r="B4784" s="26">
        <v>44092</v>
      </c>
      <c r="C4784" s="4">
        <v>35</v>
      </c>
      <c r="D4784" s="29">
        <f t="shared" si="398"/>
        <v>903</v>
      </c>
      <c r="F4784" s="129">
        <f>E4784+F4760</f>
        <v>6</v>
      </c>
    </row>
    <row r="4785" spans="1:6" x14ac:dyDescent="0.25">
      <c r="A4785" s="140" t="s">
        <v>38</v>
      </c>
      <c r="B4785" s="26">
        <v>44092</v>
      </c>
      <c r="C4785" s="4">
        <v>181</v>
      </c>
      <c r="D4785" s="29">
        <f t="shared" si="398"/>
        <v>5955</v>
      </c>
      <c r="E4785" s="4">
        <f>1+1</f>
        <v>2</v>
      </c>
      <c r="F4785" s="129">
        <f>E4785+F4761</f>
        <v>104</v>
      </c>
    </row>
    <row r="4786" spans="1:6" x14ac:dyDescent="0.25">
      <c r="A4786" s="140" t="s">
        <v>48</v>
      </c>
      <c r="B4786" s="26">
        <v>44092</v>
      </c>
      <c r="C4786" s="4">
        <v>-1</v>
      </c>
      <c r="D4786" s="29">
        <f t="shared" si="398"/>
        <v>92</v>
      </c>
      <c r="F4786" s="129">
        <f>E4786+F4762</f>
        <v>1</v>
      </c>
    </row>
    <row r="4787" spans="1:6" x14ac:dyDescent="0.25">
      <c r="A4787" s="140" t="s">
        <v>39</v>
      </c>
      <c r="B4787" s="26">
        <v>44092</v>
      </c>
      <c r="C4787" s="4">
        <v>256</v>
      </c>
      <c r="D4787" s="29">
        <f t="shared" si="398"/>
        <v>13600</v>
      </c>
      <c r="F4787" s="129">
        <f t="shared" si="399"/>
        <v>298</v>
      </c>
    </row>
    <row r="4788" spans="1:6" x14ac:dyDescent="0.25">
      <c r="A4788" s="140" t="s">
        <v>40</v>
      </c>
      <c r="B4788" s="26">
        <v>44092</v>
      </c>
      <c r="C4788" s="4">
        <v>14</v>
      </c>
      <c r="D4788" s="29">
        <f t="shared" si="398"/>
        <v>534</v>
      </c>
      <c r="F4788" s="129">
        <f t="shared" si="399"/>
        <v>4</v>
      </c>
    </row>
    <row r="4789" spans="1:6" x14ac:dyDescent="0.25">
      <c r="A4789" s="140" t="s">
        <v>28</v>
      </c>
      <c r="B4789" s="26">
        <v>44092</v>
      </c>
      <c r="C4789" s="4">
        <v>152</v>
      </c>
      <c r="D4789" s="29">
        <f t="shared" si="398"/>
        <v>3404</v>
      </c>
      <c r="E4789" s="4">
        <f>5</f>
        <v>5</v>
      </c>
      <c r="F4789" s="129">
        <f t="shared" si="399"/>
        <v>98</v>
      </c>
    </row>
    <row r="4790" spans="1:6" x14ac:dyDescent="0.25">
      <c r="A4790" s="140" t="s">
        <v>24</v>
      </c>
      <c r="B4790" s="26">
        <v>44092</v>
      </c>
      <c r="C4790" s="4">
        <v>578</v>
      </c>
      <c r="D4790" s="29">
        <f t="shared" si="398"/>
        <v>17587</v>
      </c>
      <c r="E4790" s="4">
        <f>3+2</f>
        <v>5</v>
      </c>
      <c r="F4790" s="129">
        <f t="shared" si="399"/>
        <v>169</v>
      </c>
    </row>
    <row r="4791" spans="1:6" x14ac:dyDescent="0.25">
      <c r="A4791" s="140" t="s">
        <v>30</v>
      </c>
      <c r="B4791" s="26">
        <v>44092</v>
      </c>
      <c r="C4791" s="4">
        <v>3</v>
      </c>
      <c r="D4791" s="29">
        <f t="shared" si="398"/>
        <v>68</v>
      </c>
      <c r="F4791" s="129">
        <f t="shared" si="399"/>
        <v>2</v>
      </c>
    </row>
    <row r="4792" spans="1:6" x14ac:dyDescent="0.25">
      <c r="A4792" s="140" t="s">
        <v>26</v>
      </c>
      <c r="B4792" s="26">
        <v>44092</v>
      </c>
      <c r="C4792" s="4">
        <v>150</v>
      </c>
      <c r="D4792" s="29">
        <f>C4792+D4768</f>
        <v>5716</v>
      </c>
      <c r="E4792" s="4">
        <f>4+2</f>
        <v>6</v>
      </c>
      <c r="F4792" s="129">
        <f t="shared" si="399"/>
        <v>67</v>
      </c>
    </row>
    <row r="4793" spans="1:6" x14ac:dyDescent="0.25">
      <c r="A4793" s="140" t="s">
        <v>25</v>
      </c>
      <c r="B4793" s="26">
        <v>44092</v>
      </c>
      <c r="C4793" s="4">
        <v>217</v>
      </c>
      <c r="D4793" s="29">
        <f>C4793+D4769</f>
        <v>9969</v>
      </c>
      <c r="E4793" s="4">
        <f>3+3</f>
        <v>6</v>
      </c>
      <c r="F4793" s="129">
        <f t="shared" si="399"/>
        <v>188</v>
      </c>
    </row>
    <row r="4794" spans="1:6" x14ac:dyDescent="0.25">
      <c r="A4794" s="140" t="s">
        <v>41</v>
      </c>
      <c r="B4794" s="26">
        <v>44092</v>
      </c>
      <c r="C4794" s="4">
        <v>450</v>
      </c>
      <c r="D4794" s="29">
        <f>C4794+D4770</f>
        <v>8491</v>
      </c>
      <c r="E4794" s="4">
        <f>2+4+8+4</f>
        <v>18</v>
      </c>
      <c r="F4794" s="129">
        <f>E4794+F4770</f>
        <v>134</v>
      </c>
    </row>
    <row r="4795" spans="1:6" x14ac:dyDescent="0.25">
      <c r="A4795" s="140" t="s">
        <v>42</v>
      </c>
      <c r="B4795" s="26">
        <v>44092</v>
      </c>
      <c r="C4795" s="4">
        <v>15</v>
      </c>
      <c r="D4795" s="29">
        <f t="shared" ref="D4795:D4801" si="400">C4795+D4771</f>
        <v>463</v>
      </c>
      <c r="E4795" s="4">
        <f>4+2</f>
        <v>6</v>
      </c>
      <c r="F4795" s="129">
        <f>E4795+F4771</f>
        <v>20</v>
      </c>
    </row>
    <row r="4796" spans="1:6" x14ac:dyDescent="0.25">
      <c r="A4796" s="140" t="s">
        <v>43</v>
      </c>
      <c r="B4796" s="26">
        <v>44092</v>
      </c>
      <c r="C4796" s="4">
        <v>78</v>
      </c>
      <c r="D4796" s="29">
        <f t="shared" si="400"/>
        <v>648</v>
      </c>
      <c r="F4796" s="129">
        <f t="shared" si="399"/>
        <v>0</v>
      </c>
    </row>
    <row r="4797" spans="1:6" x14ac:dyDescent="0.25">
      <c r="A4797" s="140" t="s">
        <v>44</v>
      </c>
      <c r="B4797" s="26">
        <v>44092</v>
      </c>
      <c r="C4797" s="4">
        <v>107</v>
      </c>
      <c r="D4797" s="29">
        <f t="shared" si="400"/>
        <v>3469</v>
      </c>
      <c r="E4797" s="4">
        <f>1+1</f>
        <v>2</v>
      </c>
      <c r="F4797" s="129">
        <f>E4797+F4773</f>
        <v>44</v>
      </c>
    </row>
    <row r="4798" spans="1:6" x14ac:dyDescent="0.25">
      <c r="A4798" s="140" t="s">
        <v>29</v>
      </c>
      <c r="B4798" s="26">
        <v>44092</v>
      </c>
      <c r="C4798" s="4">
        <v>1347</v>
      </c>
      <c r="D4798" s="29">
        <f t="shared" si="400"/>
        <v>24381</v>
      </c>
      <c r="E4798" s="4">
        <f>1+1+2+6</f>
        <v>10</v>
      </c>
      <c r="F4798" s="129">
        <f>E4798+F4774</f>
        <v>262</v>
      </c>
    </row>
    <row r="4799" spans="1:6" x14ac:dyDescent="0.25">
      <c r="A4799" s="140" t="s">
        <v>45</v>
      </c>
      <c r="B4799" s="26">
        <v>44092</v>
      </c>
      <c r="C4799" s="4">
        <v>137</v>
      </c>
      <c r="D4799" s="29">
        <f t="shared" si="400"/>
        <v>2246</v>
      </c>
      <c r="F4799" s="129">
        <f t="shared" si="399"/>
        <v>30</v>
      </c>
    </row>
    <row r="4800" spans="1:6" x14ac:dyDescent="0.25">
      <c r="A4800" s="140" t="s">
        <v>46</v>
      </c>
      <c r="B4800" s="26">
        <v>44092</v>
      </c>
      <c r="C4800" s="4">
        <v>70</v>
      </c>
      <c r="D4800" s="29">
        <f t="shared" si="400"/>
        <v>3020</v>
      </c>
      <c r="E4800" s="4">
        <f>1</f>
        <v>1</v>
      </c>
      <c r="F4800" s="129">
        <f>E4800+F4776</f>
        <v>53</v>
      </c>
    </row>
    <row r="4801" spans="1:6" ht="15.75" thickBot="1" x14ac:dyDescent="0.3">
      <c r="A4801" s="141" t="s">
        <v>47</v>
      </c>
      <c r="B4801" s="53">
        <v>44092</v>
      </c>
      <c r="C4801" s="54">
        <v>496</v>
      </c>
      <c r="D4801" s="132">
        <f t="shared" si="400"/>
        <v>9106</v>
      </c>
      <c r="E4801" s="54"/>
      <c r="F4801" s="130">
        <f>E4801+F4777</f>
        <v>37</v>
      </c>
    </row>
    <row r="4802" spans="1:6" ht="15.75" thickBot="1" x14ac:dyDescent="0.3">
      <c r="A4802" s="64" t="s">
        <v>22</v>
      </c>
      <c r="B4802" s="53">
        <v>44093</v>
      </c>
      <c r="C4802" s="48">
        <v>3877</v>
      </c>
      <c r="D4802" s="131">
        <f>C4802+D4778</f>
        <v>364635</v>
      </c>
      <c r="E4802" s="48">
        <f>10+14+13+19</f>
        <v>56</v>
      </c>
      <c r="F4802" s="128">
        <f>E4802+F4778</f>
        <v>7634</v>
      </c>
    </row>
    <row r="4803" spans="1:6" ht="15.75" thickBot="1" x14ac:dyDescent="0.3">
      <c r="A4803" s="140" t="s">
        <v>20</v>
      </c>
      <c r="B4803" s="53">
        <v>44093</v>
      </c>
      <c r="C4803" s="4">
        <v>683</v>
      </c>
      <c r="D4803" s="29">
        <f t="shared" ref="D4803:D4815" si="401">C4803+D4779</f>
        <v>116578</v>
      </c>
      <c r="E4803" s="4">
        <f>4+4+2</f>
        <v>10</v>
      </c>
      <c r="F4803" s="129">
        <f>E4803+F4779</f>
        <v>2843</v>
      </c>
    </row>
    <row r="4804" spans="1:6" ht="15.75" thickBot="1" x14ac:dyDescent="0.3">
      <c r="A4804" s="140" t="s">
        <v>35</v>
      </c>
      <c r="B4804" s="53">
        <v>44093</v>
      </c>
      <c r="C4804" s="4">
        <v>7</v>
      </c>
      <c r="D4804" s="29">
        <f t="shared" si="401"/>
        <v>190</v>
      </c>
      <c r="F4804" s="129">
        <f>E4804+F4780</f>
        <v>0</v>
      </c>
    </row>
    <row r="4805" spans="1:6" ht="15.75" thickBot="1" x14ac:dyDescent="0.3">
      <c r="A4805" s="140" t="s">
        <v>21</v>
      </c>
      <c r="B4805" s="53">
        <v>44093</v>
      </c>
      <c r="C4805" s="4">
        <v>132</v>
      </c>
      <c r="D4805" s="29">
        <f t="shared" si="401"/>
        <v>7345</v>
      </c>
      <c r="E4805" s="4">
        <f>1</f>
        <v>1</v>
      </c>
      <c r="F4805" s="129">
        <f t="shared" ref="F4805:F4823" si="402">E4805+F4781</f>
        <v>251</v>
      </c>
    </row>
    <row r="4806" spans="1:6" ht="15.75" thickBot="1" x14ac:dyDescent="0.3">
      <c r="A4806" s="140" t="s">
        <v>36</v>
      </c>
      <c r="B4806" s="53">
        <v>44093</v>
      </c>
      <c r="C4806" s="4">
        <v>81</v>
      </c>
      <c r="D4806" s="29">
        <f t="shared" si="401"/>
        <v>2181</v>
      </c>
      <c r="F4806" s="129">
        <f t="shared" si="402"/>
        <v>25</v>
      </c>
    </row>
    <row r="4807" spans="1:6" ht="15.75" thickBot="1" x14ac:dyDescent="0.3">
      <c r="A4807" s="140" t="s">
        <v>27</v>
      </c>
      <c r="B4807" s="53">
        <v>44093</v>
      </c>
      <c r="C4807" s="4">
        <v>751</v>
      </c>
      <c r="D4807" s="29">
        <f t="shared" si="401"/>
        <v>18608</v>
      </c>
      <c r="E4807" s="4">
        <f>1+1+7</f>
        <v>9</v>
      </c>
      <c r="F4807" s="129">
        <f t="shared" si="402"/>
        <v>247</v>
      </c>
    </row>
    <row r="4808" spans="1:6" ht="15.75" thickBot="1" x14ac:dyDescent="0.3">
      <c r="A4808" s="140" t="s">
        <v>37</v>
      </c>
      <c r="B4808" s="53">
        <v>44093</v>
      </c>
      <c r="C4808" s="4">
        <v>37</v>
      </c>
      <c r="D4808" s="29">
        <f t="shared" si="401"/>
        <v>940</v>
      </c>
      <c r="E4808" s="4">
        <f>5</f>
        <v>5</v>
      </c>
      <c r="F4808" s="129">
        <f>E4808+F4784</f>
        <v>11</v>
      </c>
    </row>
    <row r="4809" spans="1:6" ht="15.75" thickBot="1" x14ac:dyDescent="0.3">
      <c r="A4809" s="140" t="s">
        <v>38</v>
      </c>
      <c r="B4809" s="53">
        <v>44093</v>
      </c>
      <c r="C4809" s="4">
        <v>149</v>
      </c>
      <c r="D4809" s="29">
        <f t="shared" si="401"/>
        <v>6104</v>
      </c>
      <c r="E4809" s="4">
        <f>1+1</f>
        <v>2</v>
      </c>
      <c r="F4809" s="129">
        <f>E4809+F4785</f>
        <v>106</v>
      </c>
    </row>
    <row r="4810" spans="1:6" ht="15.75" thickBot="1" x14ac:dyDescent="0.3">
      <c r="A4810" s="140" t="s">
        <v>48</v>
      </c>
      <c r="B4810" s="53">
        <v>44093</v>
      </c>
      <c r="C4810" s="4">
        <v>9</v>
      </c>
      <c r="D4810" s="29">
        <f t="shared" si="401"/>
        <v>101</v>
      </c>
      <c r="F4810" s="129">
        <f>E4810+F4786</f>
        <v>1</v>
      </c>
    </row>
    <row r="4811" spans="1:6" ht="15.75" thickBot="1" x14ac:dyDescent="0.3">
      <c r="A4811" s="140" t="s">
        <v>39</v>
      </c>
      <c r="B4811" s="53">
        <v>44093</v>
      </c>
      <c r="C4811" s="4">
        <v>295</v>
      </c>
      <c r="D4811" s="29">
        <f t="shared" si="401"/>
        <v>13895</v>
      </c>
      <c r="E4811" s="4">
        <f>5+3</f>
        <v>8</v>
      </c>
      <c r="F4811" s="129">
        <f t="shared" si="402"/>
        <v>306</v>
      </c>
    </row>
    <row r="4812" spans="1:6" ht="15.75" thickBot="1" x14ac:dyDescent="0.3">
      <c r="A4812" s="140" t="s">
        <v>40</v>
      </c>
      <c r="B4812" s="53">
        <v>44093</v>
      </c>
      <c r="C4812" s="4">
        <v>13</v>
      </c>
      <c r="D4812" s="29">
        <f t="shared" si="401"/>
        <v>547</v>
      </c>
      <c r="F4812" s="129">
        <f t="shared" si="402"/>
        <v>4</v>
      </c>
    </row>
    <row r="4813" spans="1:6" ht="15.75" thickBot="1" x14ac:dyDescent="0.3">
      <c r="A4813" s="140" t="s">
        <v>28</v>
      </c>
      <c r="B4813" s="53">
        <v>44093</v>
      </c>
      <c r="C4813" s="4">
        <v>86</v>
      </c>
      <c r="D4813" s="29">
        <f t="shared" si="401"/>
        <v>3490</v>
      </c>
      <c r="F4813" s="129">
        <f t="shared" si="402"/>
        <v>98</v>
      </c>
    </row>
    <row r="4814" spans="1:6" ht="15.75" thickBot="1" x14ac:dyDescent="0.3">
      <c r="A4814" s="140" t="s">
        <v>24</v>
      </c>
      <c r="B4814" s="53">
        <v>44093</v>
      </c>
      <c r="C4814" s="4">
        <v>673</v>
      </c>
      <c r="D4814" s="29">
        <f t="shared" si="401"/>
        <v>18260</v>
      </c>
      <c r="E4814" s="4">
        <f>1+1</f>
        <v>2</v>
      </c>
      <c r="F4814" s="129">
        <f t="shared" si="402"/>
        <v>171</v>
      </c>
    </row>
    <row r="4815" spans="1:6" ht="15.75" thickBot="1" x14ac:dyDescent="0.3">
      <c r="A4815" s="140" t="s">
        <v>30</v>
      </c>
      <c r="B4815" s="53">
        <v>44093</v>
      </c>
      <c r="C4815" s="4">
        <v>1</v>
      </c>
      <c r="D4815" s="29">
        <f t="shared" si="401"/>
        <v>69</v>
      </c>
      <c r="F4815" s="129">
        <f t="shared" si="402"/>
        <v>2</v>
      </c>
    </row>
    <row r="4816" spans="1:6" ht="15.75" thickBot="1" x14ac:dyDescent="0.3">
      <c r="A4816" s="140" t="s">
        <v>26</v>
      </c>
      <c r="B4816" s="53">
        <v>44093</v>
      </c>
      <c r="C4816" s="4">
        <v>141</v>
      </c>
      <c r="D4816" s="29">
        <f>C4816+D4792</f>
        <v>5857</v>
      </c>
      <c r="E4816" s="4">
        <f>2+1</f>
        <v>3</v>
      </c>
      <c r="F4816" s="129">
        <f t="shared" si="402"/>
        <v>70</v>
      </c>
    </row>
    <row r="4817" spans="1:6" ht="15.75" thickBot="1" x14ac:dyDescent="0.3">
      <c r="A4817" s="140" t="s">
        <v>25</v>
      </c>
      <c r="B4817" s="53">
        <v>44093</v>
      </c>
      <c r="C4817" s="4">
        <v>245</v>
      </c>
      <c r="D4817" s="29">
        <f>C4817+D4793</f>
        <v>10214</v>
      </c>
      <c r="E4817" s="4">
        <f>3+2+2</f>
        <v>7</v>
      </c>
      <c r="F4817" s="129">
        <f t="shared" si="402"/>
        <v>195</v>
      </c>
    </row>
    <row r="4818" spans="1:6" ht="15.75" thickBot="1" x14ac:dyDescent="0.3">
      <c r="A4818" s="140" t="s">
        <v>41</v>
      </c>
      <c r="B4818" s="53">
        <v>44093</v>
      </c>
      <c r="C4818" s="4">
        <v>438</v>
      </c>
      <c r="D4818" s="29">
        <f>C4818+D4794</f>
        <v>8929</v>
      </c>
      <c r="E4818" s="4">
        <f>1+12+8</f>
        <v>21</v>
      </c>
      <c r="F4818" s="129">
        <f>E4818+F4794</f>
        <v>155</v>
      </c>
    </row>
    <row r="4819" spans="1:6" ht="15.75" thickBot="1" x14ac:dyDescent="0.3">
      <c r="A4819" s="140" t="s">
        <v>42</v>
      </c>
      <c r="B4819" s="53">
        <v>44093</v>
      </c>
      <c r="C4819" s="4">
        <v>1</v>
      </c>
      <c r="D4819" s="29">
        <f t="shared" ref="D4819:D4825" si="403">C4819+D4795</f>
        <v>464</v>
      </c>
      <c r="E4819" s="4">
        <f>1</f>
        <v>1</v>
      </c>
      <c r="F4819" s="129">
        <f>E4819+F4795</f>
        <v>21</v>
      </c>
    </row>
    <row r="4820" spans="1:6" ht="15.75" thickBot="1" x14ac:dyDescent="0.3">
      <c r="A4820" s="140" t="s">
        <v>43</v>
      </c>
      <c r="B4820" s="53">
        <v>44093</v>
      </c>
      <c r="C4820" s="4">
        <v>24</v>
      </c>
      <c r="D4820" s="29">
        <f t="shared" si="403"/>
        <v>672</v>
      </c>
      <c r="F4820" s="129">
        <f t="shared" si="402"/>
        <v>0</v>
      </c>
    </row>
    <row r="4821" spans="1:6" ht="15.75" thickBot="1" x14ac:dyDescent="0.3">
      <c r="A4821" s="140" t="s">
        <v>44</v>
      </c>
      <c r="B4821" s="53">
        <v>44093</v>
      </c>
      <c r="C4821" s="4">
        <v>195</v>
      </c>
      <c r="D4821" s="29">
        <f t="shared" si="403"/>
        <v>3664</v>
      </c>
      <c r="F4821" s="129">
        <f>E4821+F4797</f>
        <v>44</v>
      </c>
    </row>
    <row r="4822" spans="1:6" ht="15.75" thickBot="1" x14ac:dyDescent="0.3">
      <c r="A4822" s="140" t="s">
        <v>29</v>
      </c>
      <c r="B4822" s="53">
        <v>44093</v>
      </c>
      <c r="C4822" s="4">
        <v>1137</v>
      </c>
      <c r="D4822" s="29">
        <f t="shared" si="403"/>
        <v>25518</v>
      </c>
      <c r="E4822" s="4">
        <f>3+1</f>
        <v>4</v>
      </c>
      <c r="F4822" s="129">
        <f>E4822+F4798</f>
        <v>266</v>
      </c>
    </row>
    <row r="4823" spans="1:6" ht="15.75" thickBot="1" x14ac:dyDescent="0.3">
      <c r="A4823" s="140" t="s">
        <v>45</v>
      </c>
      <c r="B4823" s="53">
        <v>44093</v>
      </c>
      <c r="C4823" s="4">
        <v>56</v>
      </c>
      <c r="D4823" s="29">
        <f t="shared" si="403"/>
        <v>2302</v>
      </c>
      <c r="F4823" s="129">
        <f t="shared" si="402"/>
        <v>30</v>
      </c>
    </row>
    <row r="4824" spans="1:6" ht="15.75" thickBot="1" x14ac:dyDescent="0.3">
      <c r="A4824" s="140" t="s">
        <v>46</v>
      </c>
      <c r="B4824" s="53">
        <v>44093</v>
      </c>
      <c r="C4824" s="4">
        <v>98</v>
      </c>
      <c r="D4824" s="29">
        <f t="shared" si="403"/>
        <v>3118</v>
      </c>
      <c r="F4824" s="129">
        <f>E4824+F4800</f>
        <v>53</v>
      </c>
    </row>
    <row r="4825" spans="1:6" ht="15.75" thickBot="1" x14ac:dyDescent="0.3">
      <c r="A4825" s="141" t="s">
        <v>47</v>
      </c>
      <c r="B4825" s="53">
        <v>44093</v>
      </c>
      <c r="C4825" s="4">
        <v>147</v>
      </c>
      <c r="D4825" s="132">
        <f t="shared" si="403"/>
        <v>9253</v>
      </c>
      <c r="E4825" s="4">
        <f>1+7+6</f>
        <v>14</v>
      </c>
      <c r="F4825" s="130">
        <f>E4825+F4801</f>
        <v>51</v>
      </c>
    </row>
    <row r="4826" spans="1:6" ht="15.75" thickBot="1" x14ac:dyDescent="0.3">
      <c r="A4826" s="64" t="s">
        <v>22</v>
      </c>
      <c r="B4826" s="53">
        <v>44094</v>
      </c>
      <c r="C4826" s="4">
        <v>3645</v>
      </c>
      <c r="D4826" s="131">
        <f>C4826+D4802</f>
        <v>368280</v>
      </c>
      <c r="E4826" s="4">
        <f>16+19+47+35+1</f>
        <v>118</v>
      </c>
      <c r="F4826" s="128">
        <f>E4826+F4802</f>
        <v>7752</v>
      </c>
    </row>
    <row r="4827" spans="1:6" ht="15.75" thickBot="1" x14ac:dyDescent="0.3">
      <c r="A4827" s="140" t="s">
        <v>20</v>
      </c>
      <c r="B4827" s="53">
        <v>44094</v>
      </c>
      <c r="C4827" s="4">
        <v>696</v>
      </c>
      <c r="D4827" s="29">
        <f t="shared" ref="D4827:D4839" si="404">C4827+D4803</f>
        <v>117274</v>
      </c>
      <c r="E4827" s="4">
        <f>1+3+3+2</f>
        <v>9</v>
      </c>
      <c r="F4827" s="129">
        <f>E4827+F4803</f>
        <v>2852</v>
      </c>
    </row>
    <row r="4828" spans="1:6" ht="15.75" thickBot="1" x14ac:dyDescent="0.3">
      <c r="A4828" s="140" t="s">
        <v>35</v>
      </c>
      <c r="B4828" s="53">
        <v>44094</v>
      </c>
      <c r="C4828" s="4">
        <v>1</v>
      </c>
      <c r="D4828" s="29">
        <f t="shared" si="404"/>
        <v>191</v>
      </c>
      <c r="F4828" s="129">
        <f>E4828+F4804</f>
        <v>0</v>
      </c>
    </row>
    <row r="4829" spans="1:6" ht="15.75" thickBot="1" x14ac:dyDescent="0.3">
      <c r="A4829" s="140" t="s">
        <v>21</v>
      </c>
      <c r="B4829" s="53">
        <v>44094</v>
      </c>
      <c r="C4829" s="4">
        <v>65</v>
      </c>
      <c r="D4829" s="29">
        <f t="shared" si="404"/>
        <v>7410</v>
      </c>
      <c r="E4829" s="4">
        <f>1+1+2</f>
        <v>4</v>
      </c>
      <c r="F4829" s="129">
        <f t="shared" ref="F4829:F4847" si="405">E4829+F4805</f>
        <v>255</v>
      </c>
    </row>
    <row r="4830" spans="1:6" ht="15.75" thickBot="1" x14ac:dyDescent="0.3">
      <c r="A4830" s="140" t="s">
        <v>36</v>
      </c>
      <c r="B4830" s="53">
        <v>44094</v>
      </c>
      <c r="C4830" s="4">
        <v>126</v>
      </c>
      <c r="D4830" s="29">
        <f t="shared" si="404"/>
        <v>2307</v>
      </c>
      <c r="F4830" s="129">
        <f t="shared" si="405"/>
        <v>25</v>
      </c>
    </row>
    <row r="4831" spans="1:6" ht="15.75" thickBot="1" x14ac:dyDescent="0.3">
      <c r="A4831" s="140" t="s">
        <v>27</v>
      </c>
      <c r="B4831" s="53">
        <v>44094</v>
      </c>
      <c r="C4831" s="4">
        <v>600</v>
      </c>
      <c r="D4831" s="29">
        <f t="shared" si="404"/>
        <v>19208</v>
      </c>
      <c r="E4831" s="4">
        <f>5+3</f>
        <v>8</v>
      </c>
      <c r="F4831" s="129">
        <f t="shared" si="405"/>
        <v>255</v>
      </c>
    </row>
    <row r="4832" spans="1:6" ht="15.75" thickBot="1" x14ac:dyDescent="0.3">
      <c r="A4832" s="140" t="s">
        <v>37</v>
      </c>
      <c r="B4832" s="53">
        <v>44094</v>
      </c>
      <c r="C4832" s="4">
        <v>28</v>
      </c>
      <c r="D4832" s="29">
        <f t="shared" si="404"/>
        <v>968</v>
      </c>
      <c r="E4832" s="4">
        <f>1+2</f>
        <v>3</v>
      </c>
      <c r="F4832" s="129">
        <f>E4832+F4808</f>
        <v>14</v>
      </c>
    </row>
    <row r="4833" spans="1:6" ht="15.75" thickBot="1" x14ac:dyDescent="0.3">
      <c r="A4833" s="140" t="s">
        <v>38</v>
      </c>
      <c r="B4833" s="53">
        <v>44094</v>
      </c>
      <c r="C4833" s="4">
        <v>102</v>
      </c>
      <c r="D4833" s="29">
        <f t="shared" si="404"/>
        <v>6206</v>
      </c>
      <c r="E4833" s="4">
        <f>2</f>
        <v>2</v>
      </c>
      <c r="F4833" s="129">
        <f>E4833+F4809</f>
        <v>108</v>
      </c>
    </row>
    <row r="4834" spans="1:6" ht="15.75" thickBot="1" x14ac:dyDescent="0.3">
      <c r="A4834" s="140" t="s">
        <v>48</v>
      </c>
      <c r="B4834" s="53">
        <v>44094</v>
      </c>
      <c r="C4834" s="4">
        <v>0</v>
      </c>
      <c r="D4834" s="29">
        <f t="shared" si="404"/>
        <v>101</v>
      </c>
      <c r="F4834" s="129">
        <f>E4834+F4810</f>
        <v>1</v>
      </c>
    </row>
    <row r="4835" spans="1:6" ht="15.75" thickBot="1" x14ac:dyDescent="0.3">
      <c r="A4835" s="140" t="s">
        <v>39</v>
      </c>
      <c r="B4835" s="53">
        <v>44094</v>
      </c>
      <c r="C4835" s="4">
        <v>255</v>
      </c>
      <c r="D4835" s="29">
        <f t="shared" si="404"/>
        <v>14150</v>
      </c>
      <c r="E4835" s="4">
        <f>7+7+5+1+1</f>
        <v>21</v>
      </c>
      <c r="F4835" s="129">
        <f t="shared" si="405"/>
        <v>327</v>
      </c>
    </row>
    <row r="4836" spans="1:6" ht="15.75" thickBot="1" x14ac:dyDescent="0.3">
      <c r="A4836" s="140" t="s">
        <v>40</v>
      </c>
      <c r="B4836" s="53">
        <v>44094</v>
      </c>
      <c r="C4836" s="4">
        <v>21</v>
      </c>
      <c r="D4836" s="29">
        <f t="shared" si="404"/>
        <v>568</v>
      </c>
      <c r="F4836" s="129">
        <f t="shared" si="405"/>
        <v>4</v>
      </c>
    </row>
    <row r="4837" spans="1:6" ht="15.75" thickBot="1" x14ac:dyDescent="0.3">
      <c r="A4837" s="140" t="s">
        <v>28</v>
      </c>
      <c r="B4837" s="53">
        <v>44094</v>
      </c>
      <c r="C4837" s="4">
        <v>260</v>
      </c>
      <c r="D4837" s="29">
        <f t="shared" si="404"/>
        <v>3750</v>
      </c>
      <c r="E4837" s="4">
        <f>1</f>
        <v>1</v>
      </c>
      <c r="F4837" s="129">
        <f t="shared" si="405"/>
        <v>99</v>
      </c>
    </row>
    <row r="4838" spans="1:6" ht="15.75" thickBot="1" x14ac:dyDescent="0.3">
      <c r="A4838" s="140" t="s">
        <v>24</v>
      </c>
      <c r="B4838" s="53">
        <v>44094</v>
      </c>
      <c r="C4838" s="4">
        <v>590</v>
      </c>
      <c r="D4838" s="29">
        <f t="shared" si="404"/>
        <v>18850</v>
      </c>
      <c r="E4838" s="4">
        <f>2+2+2+2</f>
        <v>8</v>
      </c>
      <c r="F4838" s="129">
        <f t="shared" si="405"/>
        <v>179</v>
      </c>
    </row>
    <row r="4839" spans="1:6" ht="15.75" thickBot="1" x14ac:dyDescent="0.3">
      <c r="A4839" s="140" t="s">
        <v>30</v>
      </c>
      <c r="B4839" s="53">
        <v>44094</v>
      </c>
      <c r="C4839" s="4">
        <v>1</v>
      </c>
      <c r="D4839" s="29">
        <f t="shared" si="404"/>
        <v>70</v>
      </c>
      <c r="F4839" s="129">
        <f t="shared" si="405"/>
        <v>2</v>
      </c>
    </row>
    <row r="4840" spans="1:6" ht="15.75" thickBot="1" x14ac:dyDescent="0.3">
      <c r="A4840" s="140" t="s">
        <v>26</v>
      </c>
      <c r="B4840" s="53">
        <v>44094</v>
      </c>
      <c r="C4840" s="4">
        <v>155</v>
      </c>
      <c r="D4840" s="29">
        <f>C4840+D4816</f>
        <v>6012</v>
      </c>
      <c r="E4840" s="4">
        <f>2+1</f>
        <v>3</v>
      </c>
      <c r="F4840" s="129">
        <f t="shared" si="405"/>
        <v>73</v>
      </c>
    </row>
    <row r="4841" spans="1:6" ht="15.75" thickBot="1" x14ac:dyDescent="0.3">
      <c r="A4841" s="140" t="s">
        <v>25</v>
      </c>
      <c r="B4841" s="53">
        <v>44094</v>
      </c>
      <c r="C4841" s="4">
        <v>132</v>
      </c>
      <c r="D4841" s="29">
        <f>C4841+D4817</f>
        <v>10346</v>
      </c>
      <c r="F4841" s="129">
        <f t="shared" si="405"/>
        <v>195</v>
      </c>
    </row>
    <row r="4842" spans="1:6" ht="15.75" thickBot="1" x14ac:dyDescent="0.3">
      <c r="A4842" s="140" t="s">
        <v>41</v>
      </c>
      <c r="B4842" s="53">
        <v>44094</v>
      </c>
      <c r="C4842" s="4">
        <v>339</v>
      </c>
      <c r="D4842" s="29">
        <f>C4842+D4818</f>
        <v>9268</v>
      </c>
      <c r="E4842" s="4">
        <f>2+3+8+3</f>
        <v>16</v>
      </c>
      <c r="F4842" s="129">
        <f>E4842+F4818</f>
        <v>171</v>
      </c>
    </row>
    <row r="4843" spans="1:6" ht="15.75" thickBot="1" x14ac:dyDescent="0.3">
      <c r="A4843" s="140" t="s">
        <v>42</v>
      </c>
      <c r="B4843" s="53">
        <v>44094</v>
      </c>
      <c r="C4843" s="4">
        <v>8</v>
      </c>
      <c r="D4843" s="29">
        <f t="shared" ref="D4843:D4849" si="406">C4843+D4819</f>
        <v>472</v>
      </c>
      <c r="F4843" s="129">
        <f>E4843+F4819</f>
        <v>21</v>
      </c>
    </row>
    <row r="4844" spans="1:6" ht="15.75" thickBot="1" x14ac:dyDescent="0.3">
      <c r="A4844" s="140" t="s">
        <v>43</v>
      </c>
      <c r="B4844" s="53">
        <v>44094</v>
      </c>
      <c r="C4844" s="4">
        <v>26</v>
      </c>
      <c r="D4844" s="29">
        <f t="shared" si="406"/>
        <v>698</v>
      </c>
      <c r="F4844" s="129">
        <f t="shared" si="405"/>
        <v>0</v>
      </c>
    </row>
    <row r="4845" spans="1:6" ht="15.75" thickBot="1" x14ac:dyDescent="0.3">
      <c r="A4845" s="140" t="s">
        <v>44</v>
      </c>
      <c r="B4845" s="53">
        <v>44094</v>
      </c>
      <c r="C4845" s="4">
        <v>83</v>
      </c>
      <c r="D4845" s="29">
        <f t="shared" si="406"/>
        <v>3747</v>
      </c>
      <c r="F4845" s="129">
        <f>E4845+F4821</f>
        <v>44</v>
      </c>
    </row>
    <row r="4846" spans="1:6" ht="15.75" thickBot="1" x14ac:dyDescent="0.3">
      <c r="A4846" s="140" t="s">
        <v>29</v>
      </c>
      <c r="B4846" s="53">
        <v>44094</v>
      </c>
      <c r="C4846" s="4">
        <v>877</v>
      </c>
      <c r="D4846" s="29">
        <f t="shared" si="406"/>
        <v>26395</v>
      </c>
      <c r="E4846" s="4">
        <f>1+1+3</f>
        <v>5</v>
      </c>
      <c r="F4846" s="129">
        <f>E4846+F4822</f>
        <v>271</v>
      </c>
    </row>
    <row r="4847" spans="1:6" ht="15.75" thickBot="1" x14ac:dyDescent="0.3">
      <c r="A4847" s="140" t="s">
        <v>45</v>
      </c>
      <c r="B4847" s="53">
        <v>44094</v>
      </c>
      <c r="C4847" s="4">
        <v>70</v>
      </c>
      <c r="D4847" s="29">
        <f t="shared" si="406"/>
        <v>2372</v>
      </c>
      <c r="E4847" s="4">
        <f>3+1+1</f>
        <v>5</v>
      </c>
      <c r="F4847" s="129">
        <f t="shared" si="405"/>
        <v>35</v>
      </c>
    </row>
    <row r="4848" spans="1:6" ht="15.75" thickBot="1" x14ac:dyDescent="0.3">
      <c r="A4848" s="140" t="s">
        <v>46</v>
      </c>
      <c r="B4848" s="53">
        <v>44094</v>
      </c>
      <c r="C4848" s="4">
        <v>79</v>
      </c>
      <c r="D4848" s="29">
        <f t="shared" si="406"/>
        <v>3197</v>
      </c>
      <c r="E4848" s="4">
        <f>1</f>
        <v>1</v>
      </c>
      <c r="F4848" s="129">
        <f>E4848+F4824</f>
        <v>54</v>
      </c>
    </row>
    <row r="4849" spans="1:6" ht="15.75" thickBot="1" x14ac:dyDescent="0.3">
      <c r="A4849" s="141" t="s">
        <v>47</v>
      </c>
      <c r="B4849" s="53">
        <v>44094</v>
      </c>
      <c r="C4849" s="4">
        <v>272</v>
      </c>
      <c r="D4849" s="132">
        <f t="shared" si="406"/>
        <v>9525</v>
      </c>
      <c r="E4849" s="4">
        <f>21+14+11+4</f>
        <v>50</v>
      </c>
      <c r="F4849" s="130">
        <f>E4849+F4825</f>
        <v>101</v>
      </c>
    </row>
    <row r="4850" spans="1:6" ht="15.75" thickBot="1" x14ac:dyDescent="0.3">
      <c r="A4850" s="64" t="s">
        <v>22</v>
      </c>
      <c r="B4850" s="53">
        <v>44095</v>
      </c>
      <c r="C4850" s="4">
        <v>3700</v>
      </c>
      <c r="D4850" s="131">
        <f>C4850+D4826</f>
        <v>371980</v>
      </c>
      <c r="E4850" s="4">
        <v>275</v>
      </c>
      <c r="F4850" s="128">
        <f>E4850+F4826</f>
        <v>8027</v>
      </c>
    </row>
    <row r="4851" spans="1:6" ht="15.75" thickBot="1" x14ac:dyDescent="0.3">
      <c r="A4851" s="140" t="s">
        <v>20</v>
      </c>
      <c r="B4851" s="53">
        <v>44095</v>
      </c>
      <c r="C4851" s="4">
        <v>678</v>
      </c>
      <c r="D4851" s="29">
        <f t="shared" ref="D4851:D4863" si="407">C4851+D4827</f>
        <v>117952</v>
      </c>
      <c r="E4851" s="4">
        <v>29</v>
      </c>
      <c r="F4851" s="129">
        <f>E4851+F4827</f>
        <v>2881</v>
      </c>
    </row>
    <row r="4852" spans="1:6" ht="15.75" thickBot="1" x14ac:dyDescent="0.3">
      <c r="A4852" s="140" t="s">
        <v>35</v>
      </c>
      <c r="B4852" s="53">
        <v>44095</v>
      </c>
      <c r="C4852" s="4">
        <v>1</v>
      </c>
      <c r="D4852" s="29">
        <f t="shared" si="407"/>
        <v>192</v>
      </c>
      <c r="F4852" s="129">
        <f>E4852+F4828</f>
        <v>0</v>
      </c>
    </row>
    <row r="4853" spans="1:6" ht="15.75" thickBot="1" x14ac:dyDescent="0.3">
      <c r="A4853" s="140" t="s">
        <v>21</v>
      </c>
      <c r="B4853" s="53">
        <v>44095</v>
      </c>
      <c r="C4853" s="4">
        <v>69</v>
      </c>
      <c r="D4853" s="29">
        <f t="shared" si="407"/>
        <v>7479</v>
      </c>
      <c r="E4853" s="4">
        <v>7</v>
      </c>
      <c r="F4853" s="129">
        <f t="shared" ref="F4853:F4871" si="408">E4853+F4829</f>
        <v>262</v>
      </c>
    </row>
    <row r="4854" spans="1:6" ht="15.75" thickBot="1" x14ac:dyDescent="0.3">
      <c r="A4854" s="140" t="s">
        <v>36</v>
      </c>
      <c r="B4854" s="53">
        <v>44095</v>
      </c>
      <c r="C4854" s="4">
        <v>116</v>
      </c>
      <c r="D4854" s="29">
        <f t="shared" si="407"/>
        <v>2423</v>
      </c>
      <c r="F4854" s="129">
        <f t="shared" si="408"/>
        <v>25</v>
      </c>
    </row>
    <row r="4855" spans="1:6" ht="15.75" thickBot="1" x14ac:dyDescent="0.3">
      <c r="A4855" s="140" t="s">
        <v>27</v>
      </c>
      <c r="B4855" s="53">
        <v>44095</v>
      </c>
      <c r="C4855" s="4">
        <v>770</v>
      </c>
      <c r="D4855" s="29">
        <f t="shared" si="407"/>
        <v>19978</v>
      </c>
      <c r="E4855" s="4">
        <v>5</v>
      </c>
      <c r="F4855" s="129">
        <f t="shared" si="408"/>
        <v>260</v>
      </c>
    </row>
    <row r="4856" spans="1:6" ht="15.75" thickBot="1" x14ac:dyDescent="0.3">
      <c r="A4856" s="140" t="s">
        <v>37</v>
      </c>
      <c r="B4856" s="53">
        <v>44095</v>
      </c>
      <c r="C4856" s="4">
        <v>61</v>
      </c>
      <c r="D4856" s="29">
        <f t="shared" si="407"/>
        <v>1029</v>
      </c>
      <c r="E4856" s="4">
        <v>1</v>
      </c>
      <c r="F4856" s="129">
        <f>E4856+F4832</f>
        <v>15</v>
      </c>
    </row>
    <row r="4857" spans="1:6" ht="15.75" thickBot="1" x14ac:dyDescent="0.3">
      <c r="A4857" s="140" t="s">
        <v>38</v>
      </c>
      <c r="B4857" s="53">
        <v>44095</v>
      </c>
      <c r="C4857" s="4">
        <v>85</v>
      </c>
      <c r="D4857" s="29">
        <f t="shared" si="407"/>
        <v>6291</v>
      </c>
      <c r="E4857" s="4">
        <v>3</v>
      </c>
      <c r="F4857" s="129">
        <f>E4857+F4833</f>
        <v>111</v>
      </c>
    </row>
    <row r="4858" spans="1:6" ht="15.75" thickBot="1" x14ac:dyDescent="0.3">
      <c r="A4858" s="140" t="s">
        <v>48</v>
      </c>
      <c r="B4858" s="53">
        <v>44095</v>
      </c>
      <c r="C4858" s="4">
        <v>0</v>
      </c>
      <c r="D4858" s="29">
        <f t="shared" si="407"/>
        <v>101</v>
      </c>
      <c r="F4858" s="129">
        <f>E4858+F4834</f>
        <v>1</v>
      </c>
    </row>
    <row r="4859" spans="1:6" ht="15.75" thickBot="1" x14ac:dyDescent="0.3">
      <c r="A4859" s="140" t="s">
        <v>39</v>
      </c>
      <c r="B4859" s="53">
        <v>44095</v>
      </c>
      <c r="C4859" s="4">
        <v>101</v>
      </c>
      <c r="D4859" s="29">
        <f t="shared" si="407"/>
        <v>14251</v>
      </c>
      <c r="E4859" s="4">
        <v>11</v>
      </c>
      <c r="F4859" s="129">
        <f t="shared" si="408"/>
        <v>338</v>
      </c>
    </row>
    <row r="4860" spans="1:6" ht="15.75" thickBot="1" x14ac:dyDescent="0.3">
      <c r="A4860" s="140" t="s">
        <v>40</v>
      </c>
      <c r="B4860" s="53">
        <v>44095</v>
      </c>
      <c r="C4860" s="4">
        <v>18</v>
      </c>
      <c r="D4860" s="29">
        <f t="shared" si="407"/>
        <v>586</v>
      </c>
      <c r="F4860" s="129">
        <f t="shared" si="408"/>
        <v>4</v>
      </c>
    </row>
    <row r="4861" spans="1:6" ht="15.75" thickBot="1" x14ac:dyDescent="0.3">
      <c r="A4861" s="140" t="s">
        <v>28</v>
      </c>
      <c r="B4861" s="53">
        <v>44095</v>
      </c>
      <c r="C4861" s="4">
        <v>350</v>
      </c>
      <c r="D4861" s="29">
        <f t="shared" si="407"/>
        <v>4100</v>
      </c>
      <c r="E4861" s="4">
        <v>2</v>
      </c>
      <c r="F4861" s="129">
        <f t="shared" si="408"/>
        <v>101</v>
      </c>
    </row>
    <row r="4862" spans="1:6" ht="15.75" thickBot="1" x14ac:dyDescent="0.3">
      <c r="A4862" s="140" t="s">
        <v>24</v>
      </c>
      <c r="B4862" s="53">
        <v>44095</v>
      </c>
      <c r="C4862" s="4">
        <v>599</v>
      </c>
      <c r="D4862" s="29">
        <f t="shared" si="407"/>
        <v>19449</v>
      </c>
      <c r="E4862" s="4">
        <v>6</v>
      </c>
      <c r="F4862" s="129">
        <f t="shared" si="408"/>
        <v>185</v>
      </c>
    </row>
    <row r="4863" spans="1:6" ht="15.75" thickBot="1" x14ac:dyDescent="0.3">
      <c r="A4863" s="140" t="s">
        <v>30</v>
      </c>
      <c r="B4863" s="53">
        <v>44095</v>
      </c>
      <c r="C4863" s="4">
        <v>0</v>
      </c>
      <c r="D4863" s="29">
        <f t="shared" si="407"/>
        <v>70</v>
      </c>
      <c r="F4863" s="129">
        <f t="shared" si="408"/>
        <v>2</v>
      </c>
    </row>
    <row r="4864" spans="1:6" ht="15.75" thickBot="1" x14ac:dyDescent="0.3">
      <c r="A4864" s="140" t="s">
        <v>26</v>
      </c>
      <c r="B4864" s="53">
        <v>44095</v>
      </c>
      <c r="C4864" s="4">
        <v>211</v>
      </c>
      <c r="D4864" s="29">
        <f>C4864+D4840</f>
        <v>6223</v>
      </c>
      <c r="E4864" s="4">
        <v>13</v>
      </c>
      <c r="F4864" s="129">
        <f t="shared" si="408"/>
        <v>86</v>
      </c>
    </row>
    <row r="4865" spans="1:6" ht="15.75" thickBot="1" x14ac:dyDescent="0.3">
      <c r="A4865" s="140" t="s">
        <v>25</v>
      </c>
      <c r="B4865" s="53">
        <v>44095</v>
      </c>
      <c r="C4865" s="4">
        <v>132</v>
      </c>
      <c r="D4865" s="29">
        <f>C4865+D4841</f>
        <v>10478</v>
      </c>
      <c r="E4865" s="4">
        <v>21</v>
      </c>
      <c r="F4865" s="129">
        <f t="shared" si="408"/>
        <v>216</v>
      </c>
    </row>
    <row r="4866" spans="1:6" ht="15.75" thickBot="1" x14ac:dyDescent="0.3">
      <c r="A4866" s="140" t="s">
        <v>41</v>
      </c>
      <c r="B4866" s="53">
        <v>44095</v>
      </c>
      <c r="C4866" s="4">
        <v>138</v>
      </c>
      <c r="D4866" s="29">
        <f>C4866+D4842</f>
        <v>9406</v>
      </c>
      <c r="E4866" s="4">
        <v>23</v>
      </c>
      <c r="F4866" s="129">
        <f>E4866+F4842</f>
        <v>194</v>
      </c>
    </row>
    <row r="4867" spans="1:6" ht="15.75" thickBot="1" x14ac:dyDescent="0.3">
      <c r="A4867" s="140" t="s">
        <v>42</v>
      </c>
      <c r="B4867" s="53">
        <v>44095</v>
      </c>
      <c r="C4867" s="4">
        <v>18</v>
      </c>
      <c r="D4867" s="29">
        <f t="shared" ref="D4867:D4873" si="409">C4867+D4843</f>
        <v>490</v>
      </c>
      <c r="F4867" s="129">
        <f>E4867+F4843</f>
        <v>21</v>
      </c>
    </row>
    <row r="4868" spans="1:6" ht="15.75" thickBot="1" x14ac:dyDescent="0.3">
      <c r="A4868" s="140" t="s">
        <v>43</v>
      </c>
      <c r="B4868" s="53">
        <v>44095</v>
      </c>
      <c r="C4868" s="4">
        <v>83</v>
      </c>
      <c r="D4868" s="29">
        <f t="shared" si="409"/>
        <v>781</v>
      </c>
      <c r="F4868" s="129">
        <f t="shared" si="408"/>
        <v>0</v>
      </c>
    </row>
    <row r="4869" spans="1:6" ht="15.75" thickBot="1" x14ac:dyDescent="0.3">
      <c r="A4869" s="140" t="s">
        <v>44</v>
      </c>
      <c r="B4869" s="53">
        <v>44095</v>
      </c>
      <c r="C4869" s="4">
        <v>95</v>
      </c>
      <c r="D4869" s="29">
        <f t="shared" si="409"/>
        <v>3842</v>
      </c>
      <c r="E4869" s="4">
        <v>1</v>
      </c>
      <c r="F4869" s="129">
        <f>E4869+F4845</f>
        <v>45</v>
      </c>
    </row>
    <row r="4870" spans="1:6" ht="15.75" thickBot="1" x14ac:dyDescent="0.3">
      <c r="A4870" s="140" t="s">
        <v>29</v>
      </c>
      <c r="B4870" s="53">
        <v>44095</v>
      </c>
      <c r="C4870" s="4">
        <v>1215</v>
      </c>
      <c r="D4870" s="29">
        <f t="shared" si="409"/>
        <v>27610</v>
      </c>
      <c r="E4870" s="4">
        <v>27</v>
      </c>
      <c r="F4870" s="129">
        <f>E4870+F4846</f>
        <v>298</v>
      </c>
    </row>
    <row r="4871" spans="1:6" ht="15.75" thickBot="1" x14ac:dyDescent="0.3">
      <c r="A4871" s="140" t="s">
        <v>45</v>
      </c>
      <c r="B4871" s="53">
        <v>44095</v>
      </c>
      <c r="C4871" s="4">
        <v>53</v>
      </c>
      <c r="D4871" s="29">
        <f t="shared" si="409"/>
        <v>2425</v>
      </c>
      <c r="E4871" s="4">
        <v>2</v>
      </c>
      <c r="F4871" s="129">
        <f t="shared" si="408"/>
        <v>37</v>
      </c>
    </row>
    <row r="4872" spans="1:6" ht="15.75" thickBot="1" x14ac:dyDescent="0.3">
      <c r="A4872" s="140" t="s">
        <v>46</v>
      </c>
      <c r="B4872" s="53">
        <v>44095</v>
      </c>
      <c r="C4872" s="4">
        <v>81</v>
      </c>
      <c r="D4872" s="29">
        <f t="shared" si="409"/>
        <v>3278</v>
      </c>
      <c r="E4872" s="4">
        <v>1</v>
      </c>
      <c r="F4872" s="129">
        <f>E4872+F4848</f>
        <v>55</v>
      </c>
    </row>
    <row r="4873" spans="1:6" ht="15.75" thickBot="1" x14ac:dyDescent="0.3">
      <c r="A4873" s="141" t="s">
        <v>47</v>
      </c>
      <c r="B4873" s="53">
        <v>44095</v>
      </c>
      <c r="C4873" s="4">
        <v>208</v>
      </c>
      <c r="D4873" s="132">
        <f t="shared" si="409"/>
        <v>9733</v>
      </c>
      <c r="F4873" s="130">
        <f>E4873+F4849</f>
        <v>101</v>
      </c>
    </row>
    <row r="4874" spans="1:6" ht="15.75" thickBot="1" x14ac:dyDescent="0.3">
      <c r="A4874" s="64" t="s">
        <v>22</v>
      </c>
      <c r="B4874" s="53">
        <v>44096</v>
      </c>
      <c r="C4874" s="4">
        <v>5344</v>
      </c>
      <c r="D4874" s="131">
        <f>C4874+D4850</f>
        <v>377324</v>
      </c>
      <c r="E4874" s="4">
        <f>179+158</f>
        <v>337</v>
      </c>
      <c r="F4874" s="128">
        <f>E4874+F4850</f>
        <v>8364</v>
      </c>
    </row>
    <row r="4875" spans="1:6" ht="15.75" thickBot="1" x14ac:dyDescent="0.3">
      <c r="A4875" s="140" t="s">
        <v>20</v>
      </c>
      <c r="B4875" s="53">
        <v>44096</v>
      </c>
      <c r="C4875" s="4">
        <v>927</v>
      </c>
      <c r="D4875" s="29">
        <f t="shared" ref="D4875:D4887" si="410">C4875+D4851</f>
        <v>118879</v>
      </c>
      <c r="E4875" s="4">
        <f>24+20</f>
        <v>44</v>
      </c>
      <c r="F4875" s="129">
        <f>E4875+F4851</f>
        <v>2925</v>
      </c>
    </row>
    <row r="4876" spans="1:6" ht="15.75" thickBot="1" x14ac:dyDescent="0.3">
      <c r="A4876" s="140" t="s">
        <v>35</v>
      </c>
      <c r="B4876" s="53">
        <v>44096</v>
      </c>
      <c r="C4876" s="4">
        <v>-5</v>
      </c>
      <c r="D4876" s="29">
        <f t="shared" si="410"/>
        <v>187</v>
      </c>
      <c r="F4876" s="129">
        <f>E4876+F4852</f>
        <v>0</v>
      </c>
    </row>
    <row r="4877" spans="1:6" ht="15.75" thickBot="1" x14ac:dyDescent="0.3">
      <c r="A4877" s="140" t="s">
        <v>21</v>
      </c>
      <c r="B4877" s="53">
        <v>44096</v>
      </c>
      <c r="C4877" s="4">
        <v>94</v>
      </c>
      <c r="D4877" s="29">
        <f t="shared" si="410"/>
        <v>7573</v>
      </c>
      <c r="F4877" s="129">
        <f t="shared" ref="F4877:F4895" si="411">E4877+F4853</f>
        <v>262</v>
      </c>
    </row>
    <row r="4878" spans="1:6" ht="15.75" thickBot="1" x14ac:dyDescent="0.3">
      <c r="A4878" s="140" t="s">
        <v>36</v>
      </c>
      <c r="B4878" s="53">
        <v>44096</v>
      </c>
      <c r="C4878" s="4">
        <v>132</v>
      </c>
      <c r="D4878" s="29">
        <f t="shared" si="410"/>
        <v>2555</v>
      </c>
      <c r="E4878" s="4">
        <f>1+1</f>
        <v>2</v>
      </c>
      <c r="F4878" s="129">
        <f t="shared" si="411"/>
        <v>27</v>
      </c>
    </row>
    <row r="4879" spans="1:6" ht="15.75" thickBot="1" x14ac:dyDescent="0.3">
      <c r="A4879" s="140" t="s">
        <v>27</v>
      </c>
      <c r="B4879" s="53">
        <v>44096</v>
      </c>
      <c r="C4879" s="4">
        <v>1152</v>
      </c>
      <c r="D4879" s="29">
        <f t="shared" si="410"/>
        <v>21130</v>
      </c>
      <c r="E4879" s="4">
        <f>4+5</f>
        <v>9</v>
      </c>
      <c r="F4879" s="129">
        <f t="shared" si="411"/>
        <v>269</v>
      </c>
    </row>
    <row r="4880" spans="1:6" ht="15.75" thickBot="1" x14ac:dyDescent="0.3">
      <c r="A4880" s="140" t="s">
        <v>37</v>
      </c>
      <c r="B4880" s="53">
        <v>44096</v>
      </c>
      <c r="C4880" s="4">
        <v>30</v>
      </c>
      <c r="D4880" s="29">
        <f t="shared" si="410"/>
        <v>1059</v>
      </c>
      <c r="F4880" s="129">
        <f>E4880+F4856</f>
        <v>15</v>
      </c>
    </row>
    <row r="4881" spans="1:6" ht="15.75" thickBot="1" x14ac:dyDescent="0.3">
      <c r="A4881" s="140" t="s">
        <v>38</v>
      </c>
      <c r="B4881" s="53">
        <v>44096</v>
      </c>
      <c r="C4881" s="4">
        <v>121</v>
      </c>
      <c r="D4881" s="29">
        <f t="shared" si="410"/>
        <v>6412</v>
      </c>
      <c r="E4881" s="4">
        <f>6+2</f>
        <v>8</v>
      </c>
      <c r="F4881" s="129">
        <f>E4881+F4857</f>
        <v>119</v>
      </c>
    </row>
    <row r="4882" spans="1:6" ht="15.75" thickBot="1" x14ac:dyDescent="0.3">
      <c r="A4882" s="140" t="s">
        <v>48</v>
      </c>
      <c r="B4882" s="53">
        <v>44096</v>
      </c>
      <c r="C4882" s="4">
        <v>0</v>
      </c>
      <c r="D4882" s="29">
        <f t="shared" si="410"/>
        <v>101</v>
      </c>
      <c r="F4882" s="129">
        <f>E4882+F4858</f>
        <v>1</v>
      </c>
    </row>
    <row r="4883" spans="1:6" ht="15.75" thickBot="1" x14ac:dyDescent="0.3">
      <c r="A4883" s="140" t="s">
        <v>39</v>
      </c>
      <c r="B4883" s="53">
        <v>44096</v>
      </c>
      <c r="C4883" s="4">
        <v>99</v>
      </c>
      <c r="D4883" s="29">
        <f t="shared" si="410"/>
        <v>14350</v>
      </c>
      <c r="E4883" s="4">
        <f>8+5</f>
        <v>13</v>
      </c>
      <c r="F4883" s="129">
        <f t="shared" si="411"/>
        <v>351</v>
      </c>
    </row>
    <row r="4884" spans="1:6" ht="15.75" thickBot="1" x14ac:dyDescent="0.3">
      <c r="A4884" s="140" t="s">
        <v>40</v>
      </c>
      <c r="B4884" s="53">
        <v>44096</v>
      </c>
      <c r="C4884" s="4">
        <v>22</v>
      </c>
      <c r="D4884" s="29">
        <f t="shared" si="410"/>
        <v>608</v>
      </c>
      <c r="F4884" s="129">
        <f t="shared" si="411"/>
        <v>4</v>
      </c>
    </row>
    <row r="4885" spans="1:6" ht="15.75" thickBot="1" x14ac:dyDescent="0.3">
      <c r="A4885" s="140" t="s">
        <v>28</v>
      </c>
      <c r="B4885" s="53">
        <v>44096</v>
      </c>
      <c r="C4885" s="4">
        <v>120</v>
      </c>
      <c r="D4885" s="29">
        <f t="shared" si="410"/>
        <v>4220</v>
      </c>
      <c r="F4885" s="129">
        <f t="shared" si="411"/>
        <v>101</v>
      </c>
    </row>
    <row r="4886" spans="1:6" ht="15.75" thickBot="1" x14ac:dyDescent="0.3">
      <c r="A4886" s="140" t="s">
        <v>24</v>
      </c>
      <c r="B4886" s="53">
        <v>44096</v>
      </c>
      <c r="C4886" s="4">
        <v>426</v>
      </c>
      <c r="D4886" s="29">
        <f t="shared" si="410"/>
        <v>19875</v>
      </c>
      <c r="E4886" s="4">
        <f>5+5</f>
        <v>10</v>
      </c>
      <c r="F4886" s="129">
        <f t="shared" si="411"/>
        <v>195</v>
      </c>
    </row>
    <row r="4887" spans="1:6" ht="15.75" thickBot="1" x14ac:dyDescent="0.3">
      <c r="A4887" s="140" t="s">
        <v>30</v>
      </c>
      <c r="B4887" s="53">
        <v>44096</v>
      </c>
      <c r="C4887" s="4">
        <v>8</v>
      </c>
      <c r="D4887" s="29">
        <f t="shared" si="410"/>
        <v>78</v>
      </c>
      <c r="F4887" s="129">
        <f t="shared" si="411"/>
        <v>2</v>
      </c>
    </row>
    <row r="4888" spans="1:6" ht="15.75" thickBot="1" x14ac:dyDescent="0.3">
      <c r="A4888" s="140" t="s">
        <v>26</v>
      </c>
      <c r="B4888" s="53">
        <v>44096</v>
      </c>
      <c r="C4888" s="4">
        <v>218</v>
      </c>
      <c r="D4888" s="29">
        <f>C4888+D4864</f>
        <v>6441</v>
      </c>
      <c r="E4888" s="4">
        <f>4+2</f>
        <v>6</v>
      </c>
      <c r="F4888" s="129">
        <f t="shared" si="411"/>
        <v>92</v>
      </c>
    </row>
    <row r="4889" spans="1:6" ht="15.75" thickBot="1" x14ac:dyDescent="0.3">
      <c r="A4889" s="140" t="s">
        <v>25</v>
      </c>
      <c r="B4889" s="53">
        <v>44096</v>
      </c>
      <c r="C4889" s="4">
        <v>251</v>
      </c>
      <c r="D4889" s="29">
        <f>C4889+D4865</f>
        <v>10729</v>
      </c>
      <c r="E4889" s="4">
        <f>8+4</f>
        <v>12</v>
      </c>
      <c r="F4889" s="129">
        <f t="shared" si="411"/>
        <v>228</v>
      </c>
    </row>
    <row r="4890" spans="1:6" ht="15.75" thickBot="1" x14ac:dyDescent="0.3">
      <c r="A4890" s="140" t="s">
        <v>41</v>
      </c>
      <c r="B4890" s="53">
        <v>44096</v>
      </c>
      <c r="C4890" s="4">
        <v>444</v>
      </c>
      <c r="D4890" s="29">
        <f>C4890+D4866</f>
        <v>9850</v>
      </c>
      <c r="E4890" s="4">
        <f>6+6</f>
        <v>12</v>
      </c>
      <c r="F4890" s="129">
        <f>E4890+F4866</f>
        <v>206</v>
      </c>
    </row>
    <row r="4891" spans="1:6" ht="15.75" thickBot="1" x14ac:dyDescent="0.3">
      <c r="A4891" s="140" t="s">
        <v>42</v>
      </c>
      <c r="B4891" s="53">
        <v>44096</v>
      </c>
      <c r="C4891" s="4">
        <v>27</v>
      </c>
      <c r="D4891" s="29">
        <f t="shared" ref="D4891:D4897" si="412">C4891+D4867</f>
        <v>517</v>
      </c>
      <c r="F4891" s="129">
        <f>E4891+F4867</f>
        <v>21</v>
      </c>
    </row>
    <row r="4892" spans="1:6" ht="15.75" thickBot="1" x14ac:dyDescent="0.3">
      <c r="A4892" s="140" t="s">
        <v>43</v>
      </c>
      <c r="B4892" s="53">
        <v>44096</v>
      </c>
      <c r="C4892" s="4">
        <v>77</v>
      </c>
      <c r="D4892" s="29">
        <f t="shared" si="412"/>
        <v>858</v>
      </c>
      <c r="E4892" s="4">
        <f>1+2</f>
        <v>3</v>
      </c>
      <c r="F4892" s="129">
        <f t="shared" si="411"/>
        <v>3</v>
      </c>
    </row>
    <row r="4893" spans="1:6" ht="15.75" thickBot="1" x14ac:dyDescent="0.3">
      <c r="A4893" s="140" t="s">
        <v>44</v>
      </c>
      <c r="B4893" s="53">
        <v>44096</v>
      </c>
      <c r="C4893" s="4">
        <v>74</v>
      </c>
      <c r="D4893" s="29">
        <f t="shared" si="412"/>
        <v>3916</v>
      </c>
      <c r="E4893" s="4">
        <f>1</f>
        <v>1</v>
      </c>
      <c r="F4893" s="129">
        <f>E4893+F4869</f>
        <v>46</v>
      </c>
    </row>
    <row r="4894" spans="1:6" ht="15.75" thickBot="1" x14ac:dyDescent="0.3">
      <c r="A4894" s="140" t="s">
        <v>29</v>
      </c>
      <c r="B4894" s="53">
        <v>44096</v>
      </c>
      <c r="C4894" s="4">
        <v>1592</v>
      </c>
      <c r="D4894" s="29">
        <f t="shared" si="412"/>
        <v>29202</v>
      </c>
      <c r="E4894" s="4">
        <f>3+5</f>
        <v>8</v>
      </c>
      <c r="F4894" s="129">
        <f>E4894+F4870</f>
        <v>306</v>
      </c>
    </row>
    <row r="4895" spans="1:6" ht="15.75" thickBot="1" x14ac:dyDescent="0.3">
      <c r="A4895" s="140" t="s">
        <v>45</v>
      </c>
      <c r="B4895" s="53">
        <v>44096</v>
      </c>
      <c r="C4895" s="4">
        <v>75</v>
      </c>
      <c r="D4895" s="29">
        <f t="shared" si="412"/>
        <v>2500</v>
      </c>
      <c r="E4895" s="4">
        <f>1+1</f>
        <v>2</v>
      </c>
      <c r="F4895" s="129">
        <f t="shared" si="411"/>
        <v>39</v>
      </c>
    </row>
    <row r="4896" spans="1:6" ht="15.75" thickBot="1" x14ac:dyDescent="0.3">
      <c r="A4896" s="140" t="s">
        <v>46</v>
      </c>
      <c r="B4896" s="53">
        <v>44096</v>
      </c>
      <c r="C4896" s="4">
        <v>78</v>
      </c>
      <c r="D4896" s="29">
        <f t="shared" si="412"/>
        <v>3356</v>
      </c>
      <c r="E4896" s="4">
        <f>1+1</f>
        <v>2</v>
      </c>
      <c r="F4896" s="129">
        <f>E4896+F4872</f>
        <v>57</v>
      </c>
    </row>
    <row r="4897" spans="1:6" ht="15.75" thickBot="1" x14ac:dyDescent="0.3">
      <c r="A4897" s="141" t="s">
        <v>47</v>
      </c>
      <c r="B4897" s="53">
        <v>44096</v>
      </c>
      <c r="C4897" s="4">
        <v>721</v>
      </c>
      <c r="D4897" s="132">
        <f t="shared" si="412"/>
        <v>10454</v>
      </c>
      <c r="F4897" s="130">
        <f>E4897+F4873</f>
        <v>101</v>
      </c>
    </row>
    <row r="4898" spans="1:6" ht="15.75" thickBot="1" x14ac:dyDescent="0.3">
      <c r="A4898" s="64" t="s">
        <v>22</v>
      </c>
      <c r="B4898" s="53">
        <v>44097</v>
      </c>
      <c r="C4898" s="4">
        <v>5389</v>
      </c>
      <c r="D4898" s="131">
        <f>C4898+D4874</f>
        <v>382713</v>
      </c>
      <c r="E4898" s="4">
        <f>160+131</f>
        <v>291</v>
      </c>
      <c r="F4898" s="128">
        <f>E4898+F4874</f>
        <v>8655</v>
      </c>
    </row>
    <row r="4899" spans="1:6" ht="15.75" thickBot="1" x14ac:dyDescent="0.3">
      <c r="A4899" s="140" t="s">
        <v>20</v>
      </c>
      <c r="B4899" s="53">
        <v>44097</v>
      </c>
      <c r="C4899" s="4">
        <v>929</v>
      </c>
      <c r="D4899" s="29">
        <f t="shared" ref="D4899:D4911" si="413">C4899+D4875</f>
        <v>119808</v>
      </c>
      <c r="E4899" s="4">
        <f>16+18</f>
        <v>34</v>
      </c>
      <c r="F4899" s="129">
        <f>E4899+F4875</f>
        <v>2959</v>
      </c>
    </row>
    <row r="4900" spans="1:6" ht="15.75" thickBot="1" x14ac:dyDescent="0.3">
      <c r="A4900" s="140" t="s">
        <v>35</v>
      </c>
      <c r="B4900" s="53">
        <v>44097</v>
      </c>
      <c r="C4900" s="4">
        <v>6</v>
      </c>
      <c r="D4900" s="29">
        <f t="shared" si="413"/>
        <v>193</v>
      </c>
      <c r="F4900" s="129">
        <f>E4900+F4876</f>
        <v>0</v>
      </c>
    </row>
    <row r="4901" spans="1:6" ht="15.75" thickBot="1" x14ac:dyDescent="0.3">
      <c r="A4901" s="140" t="s">
        <v>21</v>
      </c>
      <c r="B4901" s="53">
        <v>44097</v>
      </c>
      <c r="C4901" s="4">
        <v>86</v>
      </c>
      <c r="D4901" s="29">
        <f t="shared" si="413"/>
        <v>7659</v>
      </c>
      <c r="E4901" s="4">
        <f>2+1</f>
        <v>3</v>
      </c>
      <c r="F4901" s="129">
        <f t="shared" ref="F4901:F4919" si="414">E4901+F4877</f>
        <v>265</v>
      </c>
    </row>
    <row r="4902" spans="1:6" ht="15.75" thickBot="1" x14ac:dyDescent="0.3">
      <c r="A4902" s="140" t="s">
        <v>36</v>
      </c>
      <c r="B4902" s="53">
        <v>44097</v>
      </c>
      <c r="C4902" s="4">
        <v>203</v>
      </c>
      <c r="D4902" s="29">
        <f t="shared" si="413"/>
        <v>2758</v>
      </c>
      <c r="E4902" s="4">
        <f>1</f>
        <v>1</v>
      </c>
      <c r="F4902" s="129">
        <f t="shared" si="414"/>
        <v>28</v>
      </c>
    </row>
    <row r="4903" spans="1:6" ht="15.75" thickBot="1" x14ac:dyDescent="0.3">
      <c r="A4903" s="140" t="s">
        <v>27</v>
      </c>
      <c r="B4903" s="53">
        <v>44097</v>
      </c>
      <c r="C4903" s="4">
        <v>1435</v>
      </c>
      <c r="D4903" s="29">
        <f t="shared" si="413"/>
        <v>22565</v>
      </c>
      <c r="E4903" s="4">
        <f>8+3</f>
        <v>11</v>
      </c>
      <c r="F4903" s="129">
        <f t="shared" si="414"/>
        <v>280</v>
      </c>
    </row>
    <row r="4904" spans="1:6" ht="15.75" thickBot="1" x14ac:dyDescent="0.3">
      <c r="A4904" s="140" t="s">
        <v>37</v>
      </c>
      <c r="B4904" s="53">
        <v>44097</v>
      </c>
      <c r="C4904" s="4">
        <v>-45</v>
      </c>
      <c r="D4904" s="29">
        <f t="shared" si="413"/>
        <v>1014</v>
      </c>
      <c r="F4904" s="129">
        <f>E4904+F4880</f>
        <v>15</v>
      </c>
    </row>
    <row r="4905" spans="1:6" ht="15.75" thickBot="1" x14ac:dyDescent="0.3">
      <c r="A4905" s="140" t="s">
        <v>38</v>
      </c>
      <c r="B4905" s="53">
        <v>44097</v>
      </c>
      <c r="C4905" s="4">
        <v>118</v>
      </c>
      <c r="D4905" s="29">
        <f t="shared" si="413"/>
        <v>6530</v>
      </c>
      <c r="E4905" s="4">
        <f>1+2</f>
        <v>3</v>
      </c>
      <c r="F4905" s="129">
        <f>E4905+F4881</f>
        <v>122</v>
      </c>
    </row>
    <row r="4906" spans="1:6" ht="15.75" thickBot="1" x14ac:dyDescent="0.3">
      <c r="A4906" s="140" t="s">
        <v>48</v>
      </c>
      <c r="B4906" s="53">
        <v>44097</v>
      </c>
      <c r="C4906" s="4">
        <v>1</v>
      </c>
      <c r="D4906" s="29">
        <f t="shared" si="413"/>
        <v>102</v>
      </c>
      <c r="F4906" s="129">
        <f>E4906+F4882</f>
        <v>1</v>
      </c>
    </row>
    <row r="4907" spans="1:6" ht="15.75" thickBot="1" x14ac:dyDescent="0.3">
      <c r="A4907" s="140" t="s">
        <v>39</v>
      </c>
      <c r="B4907" s="53">
        <v>44097</v>
      </c>
      <c r="C4907" s="4">
        <v>230</v>
      </c>
      <c r="D4907" s="29">
        <f t="shared" si="413"/>
        <v>14580</v>
      </c>
      <c r="E4907" s="4">
        <f>9+2</f>
        <v>11</v>
      </c>
      <c r="F4907" s="129">
        <f t="shared" si="414"/>
        <v>362</v>
      </c>
    </row>
    <row r="4908" spans="1:6" ht="15.75" thickBot="1" x14ac:dyDescent="0.3">
      <c r="A4908" s="140" t="s">
        <v>40</v>
      </c>
      <c r="B4908" s="53">
        <v>44097</v>
      </c>
      <c r="C4908" s="4">
        <v>15</v>
      </c>
      <c r="D4908" s="29">
        <f t="shared" si="413"/>
        <v>623</v>
      </c>
      <c r="F4908" s="129">
        <f t="shared" si="414"/>
        <v>4</v>
      </c>
    </row>
    <row r="4909" spans="1:6" ht="15.75" thickBot="1" x14ac:dyDescent="0.3">
      <c r="A4909" s="140" t="s">
        <v>28</v>
      </c>
      <c r="B4909" s="53">
        <v>44097</v>
      </c>
      <c r="C4909" s="4">
        <v>48</v>
      </c>
      <c r="D4909" s="29">
        <f t="shared" si="413"/>
        <v>4268</v>
      </c>
      <c r="F4909" s="129">
        <f t="shared" si="414"/>
        <v>101</v>
      </c>
    </row>
    <row r="4910" spans="1:6" ht="15.75" thickBot="1" x14ac:dyDescent="0.3">
      <c r="A4910" s="140" t="s">
        <v>24</v>
      </c>
      <c r="B4910" s="53">
        <v>44097</v>
      </c>
      <c r="C4910" s="4">
        <v>528</v>
      </c>
      <c r="D4910" s="29">
        <f t="shared" si="413"/>
        <v>20403</v>
      </c>
      <c r="E4910" s="4">
        <f>7+5</f>
        <v>12</v>
      </c>
      <c r="F4910" s="129">
        <f t="shared" si="414"/>
        <v>207</v>
      </c>
    </row>
    <row r="4911" spans="1:6" ht="15.75" thickBot="1" x14ac:dyDescent="0.3">
      <c r="A4911" s="140" t="s">
        <v>30</v>
      </c>
      <c r="B4911" s="53">
        <v>44097</v>
      </c>
      <c r="C4911" s="4">
        <v>4</v>
      </c>
      <c r="D4911" s="29">
        <f t="shared" si="413"/>
        <v>82</v>
      </c>
      <c r="F4911" s="129">
        <f t="shared" si="414"/>
        <v>2</v>
      </c>
    </row>
    <row r="4912" spans="1:6" ht="15.75" thickBot="1" x14ac:dyDescent="0.3">
      <c r="A4912" s="140" t="s">
        <v>26</v>
      </c>
      <c r="B4912" s="53">
        <v>44097</v>
      </c>
      <c r="C4912" s="4">
        <v>176</v>
      </c>
      <c r="D4912" s="29">
        <f>C4912+D4888</f>
        <v>6617</v>
      </c>
      <c r="E4912" s="4">
        <f>4+3</f>
        <v>7</v>
      </c>
      <c r="F4912" s="129">
        <f t="shared" si="414"/>
        <v>99</v>
      </c>
    </row>
    <row r="4913" spans="1:6" ht="15.75" thickBot="1" x14ac:dyDescent="0.3">
      <c r="A4913" s="140" t="s">
        <v>25</v>
      </c>
      <c r="B4913" s="53">
        <v>44097</v>
      </c>
      <c r="C4913" s="4">
        <v>272</v>
      </c>
      <c r="D4913" s="29">
        <f>C4913+D4889</f>
        <v>11001</v>
      </c>
      <c r="E4913" s="4">
        <f>5+3</f>
        <v>8</v>
      </c>
      <c r="F4913" s="129">
        <f t="shared" si="414"/>
        <v>236</v>
      </c>
    </row>
    <row r="4914" spans="1:6" ht="15.75" thickBot="1" x14ac:dyDescent="0.3">
      <c r="A4914" s="140" t="s">
        <v>41</v>
      </c>
      <c r="B4914" s="53">
        <v>44097</v>
      </c>
      <c r="C4914" s="4">
        <v>347</v>
      </c>
      <c r="D4914" s="29">
        <f>C4914+D4890</f>
        <v>10197</v>
      </c>
      <c r="E4914" s="4">
        <f>12+3</f>
        <v>15</v>
      </c>
      <c r="F4914" s="129">
        <f>E4914+F4890</f>
        <v>221</v>
      </c>
    </row>
    <row r="4915" spans="1:6" ht="15.75" thickBot="1" x14ac:dyDescent="0.3">
      <c r="A4915" s="140" t="s">
        <v>42</v>
      </c>
      <c r="B4915" s="53">
        <v>44097</v>
      </c>
      <c r="C4915" s="4">
        <v>19</v>
      </c>
      <c r="D4915" s="29">
        <f t="shared" ref="D4915:D4921" si="415">C4915+D4891</f>
        <v>536</v>
      </c>
      <c r="E4915" s="4">
        <f>1+3</f>
        <v>4</v>
      </c>
      <c r="F4915" s="129">
        <f>E4915+F4891</f>
        <v>25</v>
      </c>
    </row>
    <row r="4916" spans="1:6" ht="15.75" thickBot="1" x14ac:dyDescent="0.3">
      <c r="A4916" s="140" t="s">
        <v>43</v>
      </c>
      <c r="B4916" s="53">
        <v>44097</v>
      </c>
      <c r="C4916" s="4">
        <v>62</v>
      </c>
      <c r="D4916" s="29">
        <f t="shared" si="415"/>
        <v>920</v>
      </c>
      <c r="F4916" s="129">
        <f t="shared" si="414"/>
        <v>3</v>
      </c>
    </row>
    <row r="4917" spans="1:6" ht="15.75" thickBot="1" x14ac:dyDescent="0.3">
      <c r="A4917" s="140" t="s">
        <v>44</v>
      </c>
      <c r="B4917" s="53">
        <v>44097</v>
      </c>
      <c r="C4917" s="4">
        <v>114</v>
      </c>
      <c r="D4917" s="29">
        <f t="shared" si="415"/>
        <v>4030</v>
      </c>
      <c r="E4917" s="4">
        <f>1</f>
        <v>1</v>
      </c>
      <c r="F4917" s="129">
        <f>E4917+F4893</f>
        <v>47</v>
      </c>
    </row>
    <row r="4918" spans="1:6" ht="15.75" thickBot="1" x14ac:dyDescent="0.3">
      <c r="A4918" s="140" t="s">
        <v>29</v>
      </c>
      <c r="B4918" s="53">
        <v>44097</v>
      </c>
      <c r="C4918" s="4">
        <v>1682</v>
      </c>
      <c r="D4918" s="29">
        <f t="shared" si="415"/>
        <v>30884</v>
      </c>
      <c r="E4918" s="4">
        <f>11+6</f>
        <v>17</v>
      </c>
      <c r="F4918" s="129">
        <f>E4918+F4894</f>
        <v>323</v>
      </c>
    </row>
    <row r="4919" spans="1:6" ht="15.75" thickBot="1" x14ac:dyDescent="0.3">
      <c r="A4919" s="140" t="s">
        <v>45</v>
      </c>
      <c r="B4919" s="53">
        <v>44097</v>
      </c>
      <c r="C4919" s="4">
        <v>108</v>
      </c>
      <c r="D4919" s="29">
        <f t="shared" si="415"/>
        <v>2608</v>
      </c>
      <c r="E4919" s="4">
        <f>4</f>
        <v>4</v>
      </c>
      <c r="F4919" s="129">
        <f t="shared" si="414"/>
        <v>43</v>
      </c>
    </row>
    <row r="4920" spans="1:6" ht="15.75" thickBot="1" x14ac:dyDescent="0.3">
      <c r="A4920" s="140" t="s">
        <v>46</v>
      </c>
      <c r="B4920" s="53">
        <v>44097</v>
      </c>
      <c r="C4920" s="4">
        <v>79</v>
      </c>
      <c r="D4920" s="29">
        <f t="shared" si="415"/>
        <v>3435</v>
      </c>
      <c r="E4920" s="4">
        <f>2</f>
        <v>2</v>
      </c>
      <c r="F4920" s="129">
        <f>E4920+F4896</f>
        <v>59</v>
      </c>
    </row>
    <row r="4921" spans="1:6" ht="15.75" thickBot="1" x14ac:dyDescent="0.3">
      <c r="A4921" s="142" t="s">
        <v>47</v>
      </c>
      <c r="B4921" s="46">
        <v>44097</v>
      </c>
      <c r="C4921" s="47">
        <v>819</v>
      </c>
      <c r="D4921" s="85">
        <f t="shared" si="415"/>
        <v>11273</v>
      </c>
      <c r="E4921" s="47"/>
      <c r="F4921" s="139">
        <f>E4921+F4897</f>
        <v>101</v>
      </c>
    </row>
    <row r="4922" spans="1:6" x14ac:dyDescent="0.25">
      <c r="A4922" s="64" t="s">
        <v>22</v>
      </c>
      <c r="B4922" s="49">
        <v>44098</v>
      </c>
      <c r="C4922" s="50">
        <v>6122</v>
      </c>
      <c r="D4922" s="131">
        <f>C4922+D4898</f>
        <v>388835</v>
      </c>
      <c r="E4922" s="50">
        <f>162+117+3</f>
        <v>282</v>
      </c>
      <c r="F4922" s="128">
        <f>E4922+F4898</f>
        <v>8937</v>
      </c>
    </row>
    <row r="4923" spans="1:6" x14ac:dyDescent="0.25">
      <c r="A4923" s="140" t="s">
        <v>20</v>
      </c>
      <c r="B4923" s="26">
        <v>44098</v>
      </c>
      <c r="C4923" s="4">
        <v>1009</v>
      </c>
      <c r="D4923" s="29">
        <f t="shared" ref="D4923:D4935" si="416">C4923+D4899</f>
        <v>120817</v>
      </c>
      <c r="E4923" s="4">
        <f>9+10</f>
        <v>19</v>
      </c>
      <c r="F4923" s="129">
        <f>E4923+F4899</f>
        <v>2978</v>
      </c>
    </row>
    <row r="4924" spans="1:6" x14ac:dyDescent="0.25">
      <c r="A4924" s="140" t="s">
        <v>35</v>
      </c>
      <c r="B4924" s="26">
        <v>44098</v>
      </c>
      <c r="C4924" s="4">
        <v>2</v>
      </c>
      <c r="D4924" s="29">
        <f t="shared" si="416"/>
        <v>195</v>
      </c>
      <c r="F4924" s="129">
        <f>E4924+F4900</f>
        <v>0</v>
      </c>
    </row>
    <row r="4925" spans="1:6" x14ac:dyDescent="0.25">
      <c r="A4925" s="140" t="s">
        <v>21</v>
      </c>
      <c r="B4925" s="26">
        <v>44098</v>
      </c>
      <c r="C4925" s="4">
        <v>128</v>
      </c>
      <c r="D4925" s="29">
        <f t="shared" si="416"/>
        <v>7787</v>
      </c>
      <c r="E4925" s="4">
        <f>5</f>
        <v>5</v>
      </c>
      <c r="F4925" s="129">
        <f t="shared" ref="F4925:F4943" si="417">E4925+F4901</f>
        <v>270</v>
      </c>
    </row>
    <row r="4926" spans="1:6" x14ac:dyDescent="0.25">
      <c r="A4926" s="140" t="s">
        <v>36</v>
      </c>
      <c r="B4926" s="26">
        <v>44098</v>
      </c>
      <c r="C4926" s="4">
        <v>162</v>
      </c>
      <c r="D4926" s="29">
        <f t="shared" si="416"/>
        <v>2920</v>
      </c>
      <c r="F4926" s="129">
        <f t="shared" si="417"/>
        <v>28</v>
      </c>
    </row>
    <row r="4927" spans="1:6" x14ac:dyDescent="0.25">
      <c r="A4927" s="140" t="s">
        <v>27</v>
      </c>
      <c r="B4927" s="26">
        <v>44098</v>
      </c>
      <c r="C4927" s="4">
        <v>1626</v>
      </c>
      <c r="D4927" s="29">
        <f t="shared" si="416"/>
        <v>24191</v>
      </c>
      <c r="E4927" s="4">
        <f>6+7</f>
        <v>13</v>
      </c>
      <c r="F4927" s="129">
        <f t="shared" si="417"/>
        <v>293</v>
      </c>
    </row>
    <row r="4928" spans="1:6" x14ac:dyDescent="0.25">
      <c r="A4928" s="140" t="s">
        <v>37</v>
      </c>
      <c r="B4928" s="26">
        <v>44098</v>
      </c>
      <c r="C4928" s="4">
        <v>-4</v>
      </c>
      <c r="D4928" s="29">
        <f t="shared" si="416"/>
        <v>1010</v>
      </c>
      <c r="E4928" s="4">
        <f>1</f>
        <v>1</v>
      </c>
      <c r="F4928" s="129">
        <f>E4928+F4904</f>
        <v>16</v>
      </c>
    </row>
    <row r="4929" spans="1:6" x14ac:dyDescent="0.25">
      <c r="A4929" s="140" t="s">
        <v>38</v>
      </c>
      <c r="B4929" s="26">
        <v>44098</v>
      </c>
      <c r="C4929" s="4">
        <v>115</v>
      </c>
      <c r="D4929" s="29">
        <f t="shared" si="416"/>
        <v>6645</v>
      </c>
      <c r="E4929" s="4">
        <f>2+1</f>
        <v>3</v>
      </c>
      <c r="F4929" s="129">
        <f>E4929+F4905</f>
        <v>125</v>
      </c>
    </row>
    <row r="4930" spans="1:6" x14ac:dyDescent="0.25">
      <c r="A4930" s="140" t="s">
        <v>48</v>
      </c>
      <c r="B4930" s="26">
        <v>44098</v>
      </c>
      <c r="C4930" s="4">
        <v>0</v>
      </c>
      <c r="D4930" s="29">
        <f t="shared" si="416"/>
        <v>102</v>
      </c>
      <c r="F4930" s="129">
        <f>E4930+F4906</f>
        <v>1</v>
      </c>
    </row>
    <row r="4931" spans="1:6" x14ac:dyDescent="0.25">
      <c r="A4931" s="140" t="s">
        <v>39</v>
      </c>
      <c r="B4931" s="26">
        <v>44098</v>
      </c>
      <c r="C4931" s="4">
        <v>223</v>
      </c>
      <c r="D4931" s="29">
        <f t="shared" si="416"/>
        <v>14803</v>
      </c>
      <c r="E4931" s="4">
        <f>9+2</f>
        <v>11</v>
      </c>
      <c r="F4931" s="129">
        <f>E4931+F4907</f>
        <v>373</v>
      </c>
    </row>
    <row r="4932" spans="1:6" x14ac:dyDescent="0.25">
      <c r="A4932" s="140" t="s">
        <v>40</v>
      </c>
      <c r="B4932" s="26">
        <v>44098</v>
      </c>
      <c r="C4932" s="4">
        <v>34</v>
      </c>
      <c r="D4932" s="29">
        <f t="shared" si="416"/>
        <v>657</v>
      </c>
      <c r="F4932" s="129">
        <f t="shared" si="417"/>
        <v>4</v>
      </c>
    </row>
    <row r="4933" spans="1:6" x14ac:dyDescent="0.25">
      <c r="A4933" s="140" t="s">
        <v>28</v>
      </c>
      <c r="B4933" s="26">
        <v>44098</v>
      </c>
      <c r="C4933" s="4">
        <v>100</v>
      </c>
      <c r="D4933" s="29">
        <f t="shared" si="416"/>
        <v>4368</v>
      </c>
      <c r="F4933" s="129">
        <f t="shared" si="417"/>
        <v>101</v>
      </c>
    </row>
    <row r="4934" spans="1:6" x14ac:dyDescent="0.25">
      <c r="A4934" s="140" t="s">
        <v>24</v>
      </c>
      <c r="B4934" s="26">
        <v>44098</v>
      </c>
      <c r="C4934" s="4">
        <v>656</v>
      </c>
      <c r="D4934" s="29">
        <f t="shared" si="416"/>
        <v>21059</v>
      </c>
      <c r="E4934" s="4">
        <f>2+4</f>
        <v>6</v>
      </c>
      <c r="F4934" s="129">
        <f t="shared" si="417"/>
        <v>213</v>
      </c>
    </row>
    <row r="4935" spans="1:6" x14ac:dyDescent="0.25">
      <c r="A4935" s="140" t="s">
        <v>30</v>
      </c>
      <c r="B4935" s="26">
        <v>44098</v>
      </c>
      <c r="C4935" s="4">
        <v>3</v>
      </c>
      <c r="D4935" s="29">
        <f t="shared" si="416"/>
        <v>85</v>
      </c>
      <c r="F4935" s="129">
        <f t="shared" si="417"/>
        <v>2</v>
      </c>
    </row>
    <row r="4936" spans="1:6" x14ac:dyDescent="0.25">
      <c r="A4936" s="140" t="s">
        <v>26</v>
      </c>
      <c r="B4936" s="26">
        <v>44098</v>
      </c>
      <c r="C4936" s="4">
        <v>253</v>
      </c>
      <c r="D4936" s="29">
        <f>C4936+D4912</f>
        <v>6870</v>
      </c>
      <c r="E4936" s="4">
        <f>1+1</f>
        <v>2</v>
      </c>
      <c r="F4936" s="129">
        <f t="shared" si="417"/>
        <v>101</v>
      </c>
    </row>
    <row r="4937" spans="1:6" x14ac:dyDescent="0.25">
      <c r="A4937" s="140" t="s">
        <v>25</v>
      </c>
      <c r="B4937" s="26">
        <v>44098</v>
      </c>
      <c r="C4937" s="4">
        <v>247</v>
      </c>
      <c r="D4937" s="29">
        <f>C4937+D4913</f>
        <v>11248</v>
      </c>
      <c r="E4937" s="4">
        <f>6+4</f>
        <v>10</v>
      </c>
      <c r="F4937" s="129">
        <f t="shared" si="417"/>
        <v>246</v>
      </c>
    </row>
    <row r="4938" spans="1:6" x14ac:dyDescent="0.25">
      <c r="A4938" s="140" t="s">
        <v>41</v>
      </c>
      <c r="B4938" s="26">
        <v>44098</v>
      </c>
      <c r="C4938" s="4">
        <v>286</v>
      </c>
      <c r="D4938" s="29">
        <f>C4938+D4914</f>
        <v>10483</v>
      </c>
      <c r="E4938" s="4">
        <f>10+4</f>
        <v>14</v>
      </c>
      <c r="F4938" s="129">
        <f>E4938+F4914</f>
        <v>235</v>
      </c>
    </row>
    <row r="4939" spans="1:6" x14ac:dyDescent="0.25">
      <c r="A4939" s="140" t="s">
        <v>42</v>
      </c>
      <c r="B4939" s="26">
        <v>44098</v>
      </c>
      <c r="C4939" s="4">
        <v>12</v>
      </c>
      <c r="D4939" s="29">
        <f t="shared" ref="D4939:D4945" si="418">C4939+D4915</f>
        <v>548</v>
      </c>
      <c r="F4939" s="129">
        <f>E4939+F4915</f>
        <v>25</v>
      </c>
    </row>
    <row r="4940" spans="1:6" x14ac:dyDescent="0.25">
      <c r="A4940" s="140" t="s">
        <v>43</v>
      </c>
      <c r="B4940" s="26">
        <v>44098</v>
      </c>
      <c r="C4940" s="4">
        <v>71</v>
      </c>
      <c r="D4940" s="29">
        <f t="shared" si="418"/>
        <v>991</v>
      </c>
      <c r="F4940" s="129">
        <f t="shared" si="417"/>
        <v>3</v>
      </c>
    </row>
    <row r="4941" spans="1:6" x14ac:dyDescent="0.25">
      <c r="A4941" s="140" t="s">
        <v>44</v>
      </c>
      <c r="B4941" s="26">
        <v>44098</v>
      </c>
      <c r="C4941" s="4">
        <v>86</v>
      </c>
      <c r="D4941" s="29">
        <f t="shared" si="418"/>
        <v>4116</v>
      </c>
      <c r="E4941" s="4">
        <f>2</f>
        <v>2</v>
      </c>
      <c r="F4941" s="129">
        <f>E4941+F4917</f>
        <v>49</v>
      </c>
    </row>
    <row r="4942" spans="1:6" x14ac:dyDescent="0.25">
      <c r="A4942" s="140" t="s">
        <v>29</v>
      </c>
      <c r="B4942" s="26">
        <v>44098</v>
      </c>
      <c r="C4942" s="4">
        <v>1928</v>
      </c>
      <c r="D4942" s="29">
        <f t="shared" si="418"/>
        <v>32812</v>
      </c>
      <c r="E4942" s="4">
        <f>10+10</f>
        <v>20</v>
      </c>
      <c r="F4942" s="129">
        <f>E4942+F4918</f>
        <v>343</v>
      </c>
    </row>
    <row r="4943" spans="1:6" x14ac:dyDescent="0.25">
      <c r="A4943" s="140" t="s">
        <v>45</v>
      </c>
      <c r="B4943" s="26">
        <v>44098</v>
      </c>
      <c r="C4943" s="4">
        <v>116</v>
      </c>
      <c r="D4943" s="29">
        <f t="shared" si="418"/>
        <v>2724</v>
      </c>
      <c r="E4943" s="4">
        <f>1</f>
        <v>1</v>
      </c>
      <c r="F4943" s="129">
        <f t="shared" si="417"/>
        <v>44</v>
      </c>
    </row>
    <row r="4944" spans="1:6" x14ac:dyDescent="0.25">
      <c r="A4944" s="140" t="s">
        <v>46</v>
      </c>
      <c r="B4944" s="26">
        <v>44098</v>
      </c>
      <c r="C4944" s="4">
        <v>68</v>
      </c>
      <c r="D4944" s="29">
        <f t="shared" si="418"/>
        <v>3503</v>
      </c>
      <c r="E4944" s="4">
        <f>1</f>
        <v>1</v>
      </c>
      <c r="F4944" s="129">
        <f>E4944+F4920</f>
        <v>60</v>
      </c>
    </row>
    <row r="4945" spans="1:6" ht="15.75" thickBot="1" x14ac:dyDescent="0.3">
      <c r="A4945" s="141" t="s">
        <v>47</v>
      </c>
      <c r="B4945" s="53">
        <v>44098</v>
      </c>
      <c r="C4945" s="54">
        <v>224</v>
      </c>
      <c r="D4945" s="132">
        <f t="shared" si="418"/>
        <v>11497</v>
      </c>
      <c r="E4945" s="54">
        <f>1</f>
        <v>1</v>
      </c>
      <c r="F4945" s="130">
        <f>E4945+F4921</f>
        <v>102</v>
      </c>
    </row>
    <row r="4946" spans="1:6" x14ac:dyDescent="0.25">
      <c r="A4946" s="64" t="s">
        <v>22</v>
      </c>
      <c r="B4946" s="136">
        <v>44099</v>
      </c>
      <c r="C4946" s="48">
        <v>5600</v>
      </c>
      <c r="D4946" s="131">
        <f>C4946+D4922</f>
        <v>394435</v>
      </c>
      <c r="E4946" s="48">
        <f>122+118</f>
        <v>240</v>
      </c>
      <c r="F4946" s="128">
        <f>E4946+F4922</f>
        <v>9177</v>
      </c>
    </row>
    <row r="4947" spans="1:6" x14ac:dyDescent="0.25">
      <c r="A4947" s="140" t="s">
        <v>20</v>
      </c>
      <c r="B4947" s="136">
        <v>44099</v>
      </c>
      <c r="C4947" s="4">
        <v>926</v>
      </c>
      <c r="D4947" s="29">
        <f t="shared" ref="D4947:D4959" si="419">C4947+D4923</f>
        <v>121743</v>
      </c>
      <c r="E4947" s="4">
        <f>27+20</f>
        <v>47</v>
      </c>
      <c r="F4947" s="129">
        <f>E4947+F4923</f>
        <v>3025</v>
      </c>
    </row>
    <row r="4948" spans="1:6" x14ac:dyDescent="0.25">
      <c r="A4948" s="140" t="s">
        <v>35</v>
      </c>
      <c r="B4948" s="136">
        <v>44099</v>
      </c>
      <c r="C4948" s="4">
        <v>6</v>
      </c>
      <c r="D4948" s="29">
        <f t="shared" si="419"/>
        <v>201</v>
      </c>
      <c r="F4948" s="129">
        <f>E4948+F4924</f>
        <v>0</v>
      </c>
    </row>
    <row r="4949" spans="1:6" x14ac:dyDescent="0.25">
      <c r="A4949" s="140" t="s">
        <v>21</v>
      </c>
      <c r="B4949" s="136">
        <v>44099</v>
      </c>
      <c r="C4949" s="4">
        <v>120</v>
      </c>
      <c r="D4949" s="29">
        <f t="shared" si="419"/>
        <v>7907</v>
      </c>
      <c r="E4949" s="4">
        <f>4+1</f>
        <v>5</v>
      </c>
      <c r="F4949" s="129">
        <f t="shared" ref="F4949:F4967" si="420">E4949+F4925</f>
        <v>275</v>
      </c>
    </row>
    <row r="4950" spans="1:6" x14ac:dyDescent="0.25">
      <c r="A4950" s="140" t="s">
        <v>36</v>
      </c>
      <c r="B4950" s="136">
        <v>44099</v>
      </c>
      <c r="C4950" s="4">
        <v>207</v>
      </c>
      <c r="D4950" s="29">
        <f t="shared" si="419"/>
        <v>3127</v>
      </c>
      <c r="E4950" s="4">
        <f>1</f>
        <v>1</v>
      </c>
      <c r="F4950" s="129">
        <f t="shared" si="420"/>
        <v>29</v>
      </c>
    </row>
    <row r="4951" spans="1:6" x14ac:dyDescent="0.25">
      <c r="A4951" s="140" t="s">
        <v>27</v>
      </c>
      <c r="B4951" s="136">
        <v>44099</v>
      </c>
      <c r="C4951" s="4">
        <v>1575</v>
      </c>
      <c r="D4951" s="29">
        <f t="shared" si="419"/>
        <v>25766</v>
      </c>
      <c r="E4951" s="4">
        <f>10+7</f>
        <v>17</v>
      </c>
      <c r="F4951" s="129">
        <f t="shared" si="420"/>
        <v>310</v>
      </c>
    </row>
    <row r="4952" spans="1:6" x14ac:dyDescent="0.25">
      <c r="A4952" s="140" t="s">
        <v>37</v>
      </c>
      <c r="B4952" s="136">
        <v>44099</v>
      </c>
      <c r="C4952" s="4">
        <v>-8</v>
      </c>
      <c r="D4952" s="29">
        <f t="shared" si="419"/>
        <v>1002</v>
      </c>
      <c r="F4952" s="129">
        <f>E4952+F4928</f>
        <v>16</v>
      </c>
    </row>
    <row r="4953" spans="1:6" x14ac:dyDescent="0.25">
      <c r="A4953" s="140" t="s">
        <v>38</v>
      </c>
      <c r="B4953" s="136">
        <v>44099</v>
      </c>
      <c r="C4953" s="4">
        <v>165</v>
      </c>
      <c r="D4953" s="29">
        <f t="shared" si="419"/>
        <v>6810</v>
      </c>
      <c r="E4953" s="4">
        <f>2</f>
        <v>2</v>
      </c>
      <c r="F4953" s="129">
        <f>E4953+F4929</f>
        <v>127</v>
      </c>
    </row>
    <row r="4954" spans="1:6" x14ac:dyDescent="0.25">
      <c r="A4954" s="140" t="s">
        <v>48</v>
      </c>
      <c r="B4954" s="136">
        <v>44099</v>
      </c>
      <c r="C4954" s="4">
        <v>0</v>
      </c>
      <c r="D4954" s="29">
        <f t="shared" si="419"/>
        <v>102</v>
      </c>
      <c r="F4954" s="129">
        <f>E4954+F4930</f>
        <v>1</v>
      </c>
    </row>
    <row r="4955" spans="1:6" x14ac:dyDescent="0.25">
      <c r="A4955" s="140" t="s">
        <v>39</v>
      </c>
      <c r="B4955" s="136">
        <v>44099</v>
      </c>
      <c r="C4955" s="4">
        <v>193</v>
      </c>
      <c r="D4955" s="29">
        <f t="shared" si="419"/>
        <v>14996</v>
      </c>
      <c r="E4955" s="4">
        <f>16+5</f>
        <v>21</v>
      </c>
      <c r="F4955" s="129">
        <f>E4955+F4931</f>
        <v>394</v>
      </c>
    </row>
    <row r="4956" spans="1:6" x14ac:dyDescent="0.25">
      <c r="A4956" s="140" t="s">
        <v>40</v>
      </c>
      <c r="B4956" s="136">
        <v>44099</v>
      </c>
      <c r="C4956" s="4">
        <v>25</v>
      </c>
      <c r="D4956" s="29">
        <f t="shared" si="419"/>
        <v>682</v>
      </c>
      <c r="F4956" s="129">
        <f t="shared" si="420"/>
        <v>4</v>
      </c>
    </row>
    <row r="4957" spans="1:6" x14ac:dyDescent="0.25">
      <c r="A4957" s="140" t="s">
        <v>28</v>
      </c>
      <c r="B4957" s="136">
        <v>44099</v>
      </c>
      <c r="C4957" s="4">
        <v>106</v>
      </c>
      <c r="D4957" s="29">
        <f t="shared" si="419"/>
        <v>4474</v>
      </c>
      <c r="F4957" s="129">
        <f t="shared" si="420"/>
        <v>101</v>
      </c>
    </row>
    <row r="4958" spans="1:6" x14ac:dyDescent="0.25">
      <c r="A4958" s="140" t="s">
        <v>24</v>
      </c>
      <c r="B4958" s="136">
        <v>44099</v>
      </c>
      <c r="C4958" s="4">
        <v>768</v>
      </c>
      <c r="D4958" s="29">
        <f t="shared" si="419"/>
        <v>21827</v>
      </c>
      <c r="E4958" s="4">
        <f>7+8</f>
        <v>15</v>
      </c>
      <c r="F4958" s="129">
        <f t="shared" si="420"/>
        <v>228</v>
      </c>
    </row>
    <row r="4959" spans="1:6" x14ac:dyDescent="0.25">
      <c r="A4959" s="140" t="s">
        <v>30</v>
      </c>
      <c r="B4959" s="136">
        <v>44099</v>
      </c>
      <c r="C4959" s="4">
        <v>2</v>
      </c>
      <c r="D4959" s="29">
        <f t="shared" si="419"/>
        <v>87</v>
      </c>
      <c r="F4959" s="129">
        <f t="shared" si="420"/>
        <v>2</v>
      </c>
    </row>
    <row r="4960" spans="1:6" x14ac:dyDescent="0.25">
      <c r="A4960" s="140" t="s">
        <v>26</v>
      </c>
      <c r="B4960" s="136">
        <v>44099</v>
      </c>
      <c r="C4960" s="4">
        <v>105</v>
      </c>
      <c r="D4960" s="29">
        <f>C4960+D4936</f>
        <v>6975</v>
      </c>
      <c r="E4960" s="4">
        <f>3</f>
        <v>3</v>
      </c>
      <c r="F4960" s="129">
        <f t="shared" si="420"/>
        <v>104</v>
      </c>
    </row>
    <row r="4961" spans="1:6" x14ac:dyDescent="0.25">
      <c r="A4961" s="140" t="s">
        <v>25</v>
      </c>
      <c r="B4961" s="136">
        <v>44099</v>
      </c>
      <c r="C4961" s="4">
        <v>227</v>
      </c>
      <c r="D4961" s="29">
        <f>C4961+D4937</f>
        <v>11475</v>
      </c>
      <c r="E4961" s="4">
        <v>10</v>
      </c>
      <c r="F4961" s="129">
        <f t="shared" si="420"/>
        <v>256</v>
      </c>
    </row>
    <row r="4962" spans="1:6" x14ac:dyDescent="0.25">
      <c r="A4962" s="140" t="s">
        <v>41</v>
      </c>
      <c r="B4962" s="136">
        <v>44099</v>
      </c>
      <c r="C4962" s="4">
        <v>469</v>
      </c>
      <c r="D4962" s="29">
        <f>C4962+D4938</f>
        <v>10952</v>
      </c>
      <c r="E4962" s="4">
        <f>24+19</f>
        <v>43</v>
      </c>
      <c r="F4962" s="129">
        <f>E4962+F4938</f>
        <v>278</v>
      </c>
    </row>
    <row r="4963" spans="1:6" x14ac:dyDescent="0.25">
      <c r="A4963" s="140" t="s">
        <v>42</v>
      </c>
      <c r="B4963" s="136">
        <v>44099</v>
      </c>
      <c r="C4963" s="4">
        <v>8</v>
      </c>
      <c r="D4963" s="29">
        <f t="shared" ref="D4963:D4969" si="421">C4963+D4939</f>
        <v>556</v>
      </c>
      <c r="F4963" s="129">
        <f>E4963+F4939</f>
        <v>25</v>
      </c>
    </row>
    <row r="4964" spans="1:6" x14ac:dyDescent="0.25">
      <c r="A4964" s="140" t="s">
        <v>43</v>
      </c>
      <c r="B4964" s="136">
        <v>44099</v>
      </c>
      <c r="C4964" s="4">
        <v>94</v>
      </c>
      <c r="D4964" s="29">
        <f t="shared" si="421"/>
        <v>1085</v>
      </c>
      <c r="E4964" s="4">
        <f>1</f>
        <v>1</v>
      </c>
      <c r="F4964" s="129">
        <f t="shared" si="420"/>
        <v>4</v>
      </c>
    </row>
    <row r="4965" spans="1:6" x14ac:dyDescent="0.25">
      <c r="A4965" s="140" t="s">
        <v>44</v>
      </c>
      <c r="B4965" s="136">
        <v>44099</v>
      </c>
      <c r="C4965" s="4">
        <v>139</v>
      </c>
      <c r="D4965" s="29">
        <f t="shared" si="421"/>
        <v>4255</v>
      </c>
      <c r="E4965" s="4">
        <f>1</f>
        <v>1</v>
      </c>
      <c r="F4965" s="129">
        <f>E4965+F4941</f>
        <v>50</v>
      </c>
    </row>
    <row r="4966" spans="1:6" x14ac:dyDescent="0.25">
      <c r="A4966" s="140" t="s">
        <v>29</v>
      </c>
      <c r="B4966" s="136">
        <v>44099</v>
      </c>
      <c r="C4966" s="4">
        <v>1728</v>
      </c>
      <c r="D4966" s="29">
        <f t="shared" si="421"/>
        <v>34540</v>
      </c>
      <c r="E4966" s="4">
        <f>13+13</f>
        <v>26</v>
      </c>
      <c r="F4966" s="129">
        <f>E4966+F4942</f>
        <v>369</v>
      </c>
    </row>
    <row r="4967" spans="1:6" x14ac:dyDescent="0.25">
      <c r="A4967" s="140" t="s">
        <v>45</v>
      </c>
      <c r="B4967" s="136">
        <v>44099</v>
      </c>
      <c r="C4967" s="4">
        <v>94</v>
      </c>
      <c r="D4967" s="29">
        <f t="shared" si="421"/>
        <v>2818</v>
      </c>
      <c r="E4967" s="4">
        <f>1+2</f>
        <v>3</v>
      </c>
      <c r="F4967" s="129">
        <f t="shared" si="420"/>
        <v>47</v>
      </c>
    </row>
    <row r="4968" spans="1:6" x14ac:dyDescent="0.25">
      <c r="A4968" s="140" t="s">
        <v>46</v>
      </c>
      <c r="B4968" s="136">
        <v>44099</v>
      </c>
      <c r="C4968" s="4">
        <v>37</v>
      </c>
      <c r="D4968" s="29">
        <f t="shared" si="421"/>
        <v>3540</v>
      </c>
      <c r="E4968" s="4">
        <f>1+1</f>
        <v>2</v>
      </c>
      <c r="F4968" s="129">
        <f>E4968+F4944</f>
        <v>62</v>
      </c>
    </row>
    <row r="4969" spans="1:6" ht="15.75" thickBot="1" x14ac:dyDescent="0.3">
      <c r="A4969" s="141" t="s">
        <v>47</v>
      </c>
      <c r="B4969" s="136">
        <v>44099</v>
      </c>
      <c r="C4969" s="4">
        <v>383</v>
      </c>
      <c r="D4969" s="132">
        <f t="shared" si="421"/>
        <v>11880</v>
      </c>
      <c r="E4969" s="4">
        <f>4+1</f>
        <v>5</v>
      </c>
      <c r="F4969" s="130">
        <f>E4969+F4945</f>
        <v>107</v>
      </c>
    </row>
    <row r="4970" spans="1:6" x14ac:dyDescent="0.25">
      <c r="A4970" s="64" t="s">
        <v>22</v>
      </c>
      <c r="B4970" s="136">
        <v>44100</v>
      </c>
      <c r="C4970" s="4">
        <v>4480</v>
      </c>
      <c r="D4970" s="131">
        <f>C4970+D4946</f>
        <v>398915</v>
      </c>
      <c r="E4970" s="4">
        <f>86+87</f>
        <v>173</v>
      </c>
      <c r="F4970" s="128">
        <f>E4970+F4946</f>
        <v>9350</v>
      </c>
    </row>
    <row r="4971" spans="1:6" x14ac:dyDescent="0.25">
      <c r="A4971" s="140" t="s">
        <v>20</v>
      </c>
      <c r="B4971" s="136">
        <v>44100</v>
      </c>
      <c r="C4971" s="4">
        <v>917</v>
      </c>
      <c r="D4971" s="29">
        <f t="shared" ref="D4971:D4983" si="422">C4971+D4947</f>
        <v>122660</v>
      </c>
      <c r="E4971" s="4">
        <f>30+29</f>
        <v>59</v>
      </c>
      <c r="F4971" s="129">
        <f>E4971+F4947</f>
        <v>3084</v>
      </c>
    </row>
    <row r="4972" spans="1:6" x14ac:dyDescent="0.25">
      <c r="A4972" s="140" t="s">
        <v>35</v>
      </c>
      <c r="B4972" s="136">
        <v>44100</v>
      </c>
      <c r="C4972" s="4">
        <v>4</v>
      </c>
      <c r="D4972" s="29">
        <f t="shared" si="422"/>
        <v>205</v>
      </c>
      <c r="F4972" s="129">
        <f>E4972+F4948</f>
        <v>0</v>
      </c>
    </row>
    <row r="4973" spans="1:6" x14ac:dyDescent="0.25">
      <c r="A4973" s="140" t="s">
        <v>21</v>
      </c>
      <c r="B4973" s="136">
        <v>44100</v>
      </c>
      <c r="C4973" s="4">
        <v>160</v>
      </c>
      <c r="D4973" s="29">
        <f t="shared" si="422"/>
        <v>8067</v>
      </c>
      <c r="E4973" s="4">
        <f>1+1</f>
        <v>2</v>
      </c>
      <c r="F4973" s="129">
        <f t="shared" ref="F4973:F4991" si="423">E4973+F4949</f>
        <v>277</v>
      </c>
    </row>
    <row r="4974" spans="1:6" x14ac:dyDescent="0.25">
      <c r="A4974" s="140" t="s">
        <v>36</v>
      </c>
      <c r="B4974" s="136">
        <v>44100</v>
      </c>
      <c r="C4974" s="4">
        <v>182</v>
      </c>
      <c r="D4974" s="29">
        <f t="shared" si="422"/>
        <v>3309</v>
      </c>
      <c r="E4974" s="4">
        <f>2+1</f>
        <v>3</v>
      </c>
      <c r="F4974" s="129">
        <f t="shared" si="423"/>
        <v>32</v>
      </c>
    </row>
    <row r="4975" spans="1:6" x14ac:dyDescent="0.25">
      <c r="A4975" s="140" t="s">
        <v>27</v>
      </c>
      <c r="B4975" s="136">
        <v>44100</v>
      </c>
      <c r="C4975" s="4">
        <v>1867</v>
      </c>
      <c r="D4975" s="29">
        <f t="shared" si="422"/>
        <v>27633</v>
      </c>
      <c r="E4975" s="4">
        <f>12+6</f>
        <v>18</v>
      </c>
      <c r="F4975" s="129">
        <f t="shared" si="423"/>
        <v>328</v>
      </c>
    </row>
    <row r="4976" spans="1:6" x14ac:dyDescent="0.25">
      <c r="A4976" s="140" t="s">
        <v>37</v>
      </c>
      <c r="B4976" s="136">
        <v>44100</v>
      </c>
      <c r="C4976" s="4">
        <v>12</v>
      </c>
      <c r="D4976" s="29">
        <f t="shared" si="422"/>
        <v>1014</v>
      </c>
      <c r="F4976" s="129">
        <f>E4976+F4952</f>
        <v>16</v>
      </c>
    </row>
    <row r="4977" spans="1:6" x14ac:dyDescent="0.25">
      <c r="A4977" s="140" t="s">
        <v>38</v>
      </c>
      <c r="B4977" s="136">
        <v>44100</v>
      </c>
      <c r="C4977" s="4">
        <v>146</v>
      </c>
      <c r="D4977" s="29">
        <f t="shared" si="422"/>
        <v>6956</v>
      </c>
      <c r="E4977" s="4">
        <f>1+1</f>
        <v>2</v>
      </c>
      <c r="F4977" s="129">
        <f>E4977+F4953</f>
        <v>129</v>
      </c>
    </row>
    <row r="4978" spans="1:6" x14ac:dyDescent="0.25">
      <c r="A4978" s="140" t="s">
        <v>48</v>
      </c>
      <c r="B4978" s="136">
        <v>44100</v>
      </c>
      <c r="C4978" s="4">
        <v>2</v>
      </c>
      <c r="D4978" s="29">
        <f t="shared" si="422"/>
        <v>104</v>
      </c>
      <c r="F4978" s="129">
        <f>E4978+F4954</f>
        <v>1</v>
      </c>
    </row>
    <row r="4979" spans="1:6" x14ac:dyDescent="0.25">
      <c r="A4979" s="140" t="s">
        <v>39</v>
      </c>
      <c r="B4979" s="136">
        <v>44100</v>
      </c>
      <c r="C4979" s="4">
        <v>209</v>
      </c>
      <c r="D4979" s="29">
        <f t="shared" si="422"/>
        <v>15205</v>
      </c>
      <c r="E4979" s="4">
        <f>11+8</f>
        <v>19</v>
      </c>
      <c r="F4979" s="129">
        <f>E4979+F4955</f>
        <v>413</v>
      </c>
    </row>
    <row r="4980" spans="1:6" x14ac:dyDescent="0.25">
      <c r="A4980" s="140" t="s">
        <v>40</v>
      </c>
      <c r="B4980" s="136">
        <v>44100</v>
      </c>
      <c r="C4980" s="4">
        <v>2</v>
      </c>
      <c r="D4980" s="29">
        <f t="shared" si="422"/>
        <v>684</v>
      </c>
      <c r="E4980" s="4">
        <f>1</f>
        <v>1</v>
      </c>
      <c r="F4980" s="129">
        <f t="shared" si="423"/>
        <v>5</v>
      </c>
    </row>
    <row r="4981" spans="1:6" x14ac:dyDescent="0.25">
      <c r="A4981" s="140" t="s">
        <v>28</v>
      </c>
      <c r="B4981" s="136">
        <v>44100</v>
      </c>
      <c r="C4981" s="4">
        <v>22</v>
      </c>
      <c r="D4981" s="29">
        <f t="shared" si="422"/>
        <v>4496</v>
      </c>
      <c r="F4981" s="129">
        <f t="shared" si="423"/>
        <v>101</v>
      </c>
    </row>
    <row r="4982" spans="1:6" x14ac:dyDescent="0.25">
      <c r="A4982" s="140" t="s">
        <v>24</v>
      </c>
      <c r="B4982" s="136">
        <v>44100</v>
      </c>
      <c r="C4982" s="4">
        <v>656</v>
      </c>
      <c r="D4982" s="29">
        <f t="shared" si="422"/>
        <v>22483</v>
      </c>
      <c r="E4982" s="4">
        <f>9+5</f>
        <v>14</v>
      </c>
      <c r="F4982" s="129">
        <f t="shared" si="423"/>
        <v>242</v>
      </c>
    </row>
    <row r="4983" spans="1:6" x14ac:dyDescent="0.25">
      <c r="A4983" s="140" t="s">
        <v>30</v>
      </c>
      <c r="B4983" s="136">
        <v>44100</v>
      </c>
      <c r="C4983" s="4">
        <v>-5</v>
      </c>
      <c r="D4983" s="29">
        <f t="shared" si="422"/>
        <v>82</v>
      </c>
      <c r="F4983" s="129">
        <f t="shared" si="423"/>
        <v>2</v>
      </c>
    </row>
    <row r="4984" spans="1:6" x14ac:dyDescent="0.25">
      <c r="A4984" s="140" t="s">
        <v>26</v>
      </c>
      <c r="B4984" s="136">
        <v>44100</v>
      </c>
      <c r="C4984" s="4">
        <v>180</v>
      </c>
      <c r="D4984" s="29">
        <f>C4984+D4960</f>
        <v>7155</v>
      </c>
      <c r="E4984" s="4">
        <f>5</f>
        <v>5</v>
      </c>
      <c r="F4984" s="129">
        <f t="shared" si="423"/>
        <v>109</v>
      </c>
    </row>
    <row r="4985" spans="1:6" x14ac:dyDescent="0.25">
      <c r="A4985" s="140" t="s">
        <v>25</v>
      </c>
      <c r="B4985" s="136">
        <v>44100</v>
      </c>
      <c r="C4985" s="4">
        <v>243</v>
      </c>
      <c r="D4985" s="29">
        <f>C4985+D4961</f>
        <v>11718</v>
      </c>
      <c r="E4985" s="4">
        <f>1</f>
        <v>1</v>
      </c>
      <c r="F4985" s="129">
        <f t="shared" si="423"/>
        <v>257</v>
      </c>
    </row>
    <row r="4986" spans="1:6" x14ac:dyDescent="0.25">
      <c r="A4986" s="140" t="s">
        <v>41</v>
      </c>
      <c r="B4986" s="136">
        <v>44100</v>
      </c>
      <c r="C4986" s="4">
        <v>301</v>
      </c>
      <c r="D4986" s="29">
        <f>C4986+D4962</f>
        <v>11253</v>
      </c>
      <c r="E4986" s="4">
        <f>12+3</f>
        <v>15</v>
      </c>
      <c r="F4986" s="129">
        <f>E4986+F4962</f>
        <v>293</v>
      </c>
    </row>
    <row r="4987" spans="1:6" x14ac:dyDescent="0.25">
      <c r="A4987" s="140" t="s">
        <v>42</v>
      </c>
      <c r="B4987" s="136">
        <v>44100</v>
      </c>
      <c r="C4987" s="4">
        <v>2</v>
      </c>
      <c r="D4987" s="29">
        <f t="shared" ref="D4987:D4993" si="424">C4987+D4963</f>
        <v>558</v>
      </c>
      <c r="E4987" s="4">
        <f>1+2</f>
        <v>3</v>
      </c>
      <c r="F4987" s="129">
        <f>E4987+F4963</f>
        <v>28</v>
      </c>
    </row>
    <row r="4988" spans="1:6" x14ac:dyDescent="0.25">
      <c r="A4988" s="140" t="s">
        <v>43</v>
      </c>
      <c r="B4988" s="136">
        <v>44100</v>
      </c>
      <c r="C4988" s="4">
        <v>1</v>
      </c>
      <c r="D4988" s="29">
        <f t="shared" si="424"/>
        <v>1086</v>
      </c>
      <c r="F4988" s="129">
        <f t="shared" si="423"/>
        <v>4</v>
      </c>
    </row>
    <row r="4989" spans="1:6" x14ac:dyDescent="0.25">
      <c r="A4989" s="140" t="s">
        <v>44</v>
      </c>
      <c r="B4989" s="136">
        <v>44100</v>
      </c>
      <c r="C4989" s="4">
        <v>125</v>
      </c>
      <c r="D4989" s="29">
        <f t="shared" si="424"/>
        <v>4380</v>
      </c>
      <c r="E4989" s="4">
        <f>3+2</f>
        <v>5</v>
      </c>
      <c r="F4989" s="129">
        <f>E4989+F4965</f>
        <v>55</v>
      </c>
    </row>
    <row r="4990" spans="1:6" x14ac:dyDescent="0.25">
      <c r="A4990" s="140" t="s">
        <v>29</v>
      </c>
      <c r="B4990" s="136">
        <v>44100</v>
      </c>
      <c r="C4990" s="4">
        <v>1311</v>
      </c>
      <c r="D4990" s="29">
        <f t="shared" si="424"/>
        <v>35851</v>
      </c>
      <c r="E4990" s="4">
        <f>7+8</f>
        <v>15</v>
      </c>
      <c r="F4990" s="129">
        <f>E4990+F4966</f>
        <v>384</v>
      </c>
    </row>
    <row r="4991" spans="1:6" x14ac:dyDescent="0.25">
      <c r="A4991" s="140" t="s">
        <v>45</v>
      </c>
      <c r="B4991" s="136">
        <v>44100</v>
      </c>
      <c r="C4991" s="4">
        <v>71</v>
      </c>
      <c r="D4991" s="29">
        <f t="shared" si="424"/>
        <v>2889</v>
      </c>
      <c r="E4991" s="4">
        <f>2</f>
        <v>2</v>
      </c>
      <c r="F4991" s="129">
        <f t="shared" si="423"/>
        <v>49</v>
      </c>
    </row>
    <row r="4992" spans="1:6" x14ac:dyDescent="0.25">
      <c r="A4992" s="140" t="s">
        <v>46</v>
      </c>
      <c r="B4992" s="136">
        <v>44100</v>
      </c>
      <c r="C4992" s="4">
        <v>102</v>
      </c>
      <c r="D4992" s="29">
        <f t="shared" si="424"/>
        <v>3642</v>
      </c>
      <c r="F4992" s="129">
        <f>E4992+F4968</f>
        <v>62</v>
      </c>
    </row>
    <row r="4993" spans="1:6" ht="15.75" thickBot="1" x14ac:dyDescent="0.3">
      <c r="A4993" s="141" t="s">
        <v>47</v>
      </c>
      <c r="B4993" s="136">
        <v>44100</v>
      </c>
      <c r="C4993" s="4">
        <v>249</v>
      </c>
      <c r="D4993" s="132">
        <f t="shared" si="424"/>
        <v>12129</v>
      </c>
      <c r="F4993" s="130">
        <f>E4993+F4969</f>
        <v>107</v>
      </c>
    </row>
    <row r="4994" spans="1:6" x14ac:dyDescent="0.25">
      <c r="A4994" s="64" t="s">
        <v>22</v>
      </c>
      <c r="B4994" s="136">
        <v>44101</v>
      </c>
      <c r="C4994" s="4">
        <v>2947</v>
      </c>
      <c r="D4994" s="131">
        <f>C4994+D4970</f>
        <v>401862</v>
      </c>
      <c r="E4994" s="4">
        <f>35+33</f>
        <v>68</v>
      </c>
      <c r="F4994" s="128">
        <f>E4994+F4970</f>
        <v>9418</v>
      </c>
    </row>
    <row r="4995" spans="1:6" x14ac:dyDescent="0.25">
      <c r="A4995" s="140" t="s">
        <v>20</v>
      </c>
      <c r="B4995" s="136">
        <v>44101</v>
      </c>
      <c r="C4995" s="4">
        <v>628</v>
      </c>
      <c r="D4995" s="29">
        <f t="shared" ref="D4995:D5007" si="425">C4995+D4971</f>
        <v>123288</v>
      </c>
      <c r="E4995" s="4">
        <f>30+32</f>
        <v>62</v>
      </c>
      <c r="F4995" s="129">
        <f>E4995+F4971</f>
        <v>3146</v>
      </c>
    </row>
    <row r="4996" spans="1:6" x14ac:dyDescent="0.25">
      <c r="A4996" s="140" t="s">
        <v>35</v>
      </c>
      <c r="B4996" s="136">
        <v>44101</v>
      </c>
      <c r="C4996" s="4">
        <v>67</v>
      </c>
      <c r="D4996" s="29">
        <f t="shared" si="425"/>
        <v>272</v>
      </c>
      <c r="E4996" s="4">
        <f>0</f>
        <v>0</v>
      </c>
      <c r="F4996" s="129">
        <f>E4996+F4972</f>
        <v>0</v>
      </c>
    </row>
    <row r="4997" spans="1:6" x14ac:dyDescent="0.25">
      <c r="A4997" s="140" t="s">
        <v>21</v>
      </c>
      <c r="B4997" s="136">
        <v>44101</v>
      </c>
      <c r="C4997" s="4">
        <v>111</v>
      </c>
      <c r="D4997" s="29">
        <f t="shared" si="425"/>
        <v>8178</v>
      </c>
      <c r="E4997" s="4">
        <f>1</f>
        <v>1</v>
      </c>
      <c r="F4997" s="129">
        <f t="shared" ref="F4997:F5015" si="426">E4997+F4973</f>
        <v>278</v>
      </c>
    </row>
    <row r="4998" spans="1:6" x14ac:dyDescent="0.25">
      <c r="A4998" s="140" t="s">
        <v>36</v>
      </c>
      <c r="B4998" s="136">
        <v>44101</v>
      </c>
      <c r="C4998" s="4">
        <v>100</v>
      </c>
      <c r="D4998" s="29">
        <f t="shared" si="425"/>
        <v>3409</v>
      </c>
      <c r="F4998" s="129">
        <f t="shared" si="426"/>
        <v>32</v>
      </c>
    </row>
    <row r="4999" spans="1:6" x14ac:dyDescent="0.25">
      <c r="A4999" s="140" t="s">
        <v>27</v>
      </c>
      <c r="B4999" s="136">
        <v>44101</v>
      </c>
      <c r="C4999" s="4">
        <v>1577</v>
      </c>
      <c r="D4999" s="29">
        <f t="shared" si="425"/>
        <v>29210</v>
      </c>
      <c r="E4999" s="4">
        <f>7+10</f>
        <v>17</v>
      </c>
      <c r="F4999" s="129">
        <f t="shared" si="426"/>
        <v>345</v>
      </c>
    </row>
    <row r="5000" spans="1:6" x14ac:dyDescent="0.25">
      <c r="A5000" s="140" t="s">
        <v>37</v>
      </c>
      <c r="B5000" s="136">
        <v>44101</v>
      </c>
      <c r="C5000" s="4">
        <v>49</v>
      </c>
      <c r="D5000" s="29">
        <f t="shared" si="425"/>
        <v>1063</v>
      </c>
      <c r="E5000" s="4">
        <f>3</f>
        <v>3</v>
      </c>
      <c r="F5000" s="129">
        <f>E5000+F4976</f>
        <v>19</v>
      </c>
    </row>
    <row r="5001" spans="1:6" x14ac:dyDescent="0.25">
      <c r="A5001" s="140" t="s">
        <v>38</v>
      </c>
      <c r="B5001" s="136">
        <v>44101</v>
      </c>
      <c r="C5001" s="4">
        <v>85</v>
      </c>
      <c r="D5001" s="29">
        <f t="shared" si="425"/>
        <v>7041</v>
      </c>
      <c r="E5001" s="4">
        <f>2</f>
        <v>2</v>
      </c>
      <c r="F5001" s="129">
        <f>E5001+F4977</f>
        <v>131</v>
      </c>
    </row>
    <row r="5002" spans="1:6" x14ac:dyDescent="0.25">
      <c r="A5002" s="140" t="s">
        <v>48</v>
      </c>
      <c r="B5002" s="136">
        <v>44101</v>
      </c>
      <c r="C5002" s="4">
        <v>1</v>
      </c>
      <c r="D5002" s="29">
        <f t="shared" si="425"/>
        <v>105</v>
      </c>
      <c r="F5002" s="129">
        <f>E5002+F4978</f>
        <v>1</v>
      </c>
    </row>
    <row r="5003" spans="1:6" x14ac:dyDescent="0.25">
      <c r="A5003" s="140" t="s">
        <v>39</v>
      </c>
      <c r="B5003" s="136">
        <v>44101</v>
      </c>
      <c r="C5003" s="4">
        <v>97</v>
      </c>
      <c r="D5003" s="29">
        <f t="shared" si="425"/>
        <v>15302</v>
      </c>
      <c r="E5003" s="4">
        <f>11+7</f>
        <v>18</v>
      </c>
      <c r="F5003" s="129">
        <f>E5003+F4979</f>
        <v>431</v>
      </c>
    </row>
    <row r="5004" spans="1:6" x14ac:dyDescent="0.25">
      <c r="A5004" s="140" t="s">
        <v>40</v>
      </c>
      <c r="B5004" s="136">
        <v>44101</v>
      </c>
      <c r="C5004" s="4">
        <v>10</v>
      </c>
      <c r="D5004" s="29">
        <f t="shared" si="425"/>
        <v>694</v>
      </c>
      <c r="E5004" s="4">
        <f>2</f>
        <v>2</v>
      </c>
      <c r="F5004" s="129">
        <f t="shared" si="426"/>
        <v>7</v>
      </c>
    </row>
    <row r="5005" spans="1:6" x14ac:dyDescent="0.25">
      <c r="A5005" s="140" t="s">
        <v>28</v>
      </c>
      <c r="B5005" s="136">
        <v>44101</v>
      </c>
      <c r="C5005" s="4">
        <v>86</v>
      </c>
      <c r="D5005" s="29">
        <f t="shared" si="425"/>
        <v>4582</v>
      </c>
      <c r="F5005" s="129">
        <f t="shared" si="426"/>
        <v>101</v>
      </c>
    </row>
    <row r="5006" spans="1:6" x14ac:dyDescent="0.25">
      <c r="A5006" s="140" t="s">
        <v>24</v>
      </c>
      <c r="B5006" s="136">
        <v>44101</v>
      </c>
      <c r="C5006" s="4">
        <v>558</v>
      </c>
      <c r="D5006" s="29">
        <f t="shared" si="425"/>
        <v>23041</v>
      </c>
      <c r="E5006" s="4">
        <f>2</f>
        <v>2</v>
      </c>
      <c r="F5006" s="129">
        <f t="shared" si="426"/>
        <v>244</v>
      </c>
    </row>
    <row r="5007" spans="1:6" x14ac:dyDescent="0.25">
      <c r="A5007" s="140" t="s">
        <v>30</v>
      </c>
      <c r="B5007" s="136">
        <v>44101</v>
      </c>
      <c r="C5007" s="4">
        <v>3</v>
      </c>
      <c r="D5007" s="29">
        <f t="shared" si="425"/>
        <v>85</v>
      </c>
      <c r="F5007" s="129">
        <f t="shared" si="426"/>
        <v>2</v>
      </c>
    </row>
    <row r="5008" spans="1:6" x14ac:dyDescent="0.25">
      <c r="A5008" s="140" t="s">
        <v>26</v>
      </c>
      <c r="B5008" s="136">
        <v>44101</v>
      </c>
      <c r="C5008" s="4">
        <v>181</v>
      </c>
      <c r="D5008" s="29">
        <f>C5008+D4984</f>
        <v>7336</v>
      </c>
      <c r="E5008" s="4">
        <f>2</f>
        <v>2</v>
      </c>
      <c r="F5008" s="129">
        <f t="shared" si="426"/>
        <v>111</v>
      </c>
    </row>
    <row r="5009" spans="1:6" x14ac:dyDescent="0.25">
      <c r="A5009" s="140" t="s">
        <v>25</v>
      </c>
      <c r="B5009" s="136">
        <v>44101</v>
      </c>
      <c r="C5009" s="4">
        <v>200</v>
      </c>
      <c r="D5009" s="29">
        <f>C5009+D4985</f>
        <v>11918</v>
      </c>
      <c r="E5009" s="4">
        <f>6+2</f>
        <v>8</v>
      </c>
      <c r="F5009" s="129">
        <f t="shared" si="426"/>
        <v>265</v>
      </c>
    </row>
    <row r="5010" spans="1:6" x14ac:dyDescent="0.25">
      <c r="A5010" s="140" t="s">
        <v>41</v>
      </c>
      <c r="B5010" s="136">
        <v>44101</v>
      </c>
      <c r="C5010" s="4">
        <v>244</v>
      </c>
      <c r="D5010" s="29">
        <f>C5010+D4986</f>
        <v>11497</v>
      </c>
      <c r="E5010" s="4">
        <f>2+1</f>
        <v>3</v>
      </c>
      <c r="F5010" s="129">
        <f>E5010+F4986</f>
        <v>296</v>
      </c>
    </row>
    <row r="5011" spans="1:6" x14ac:dyDescent="0.25">
      <c r="A5011" s="140" t="s">
        <v>42</v>
      </c>
      <c r="B5011" s="136">
        <v>44101</v>
      </c>
      <c r="C5011" s="4">
        <v>65</v>
      </c>
      <c r="D5011" s="29">
        <f t="shared" ref="D5011:D5017" si="427">C5011+D4987</f>
        <v>623</v>
      </c>
      <c r="F5011" s="129">
        <f>E5011+F4987</f>
        <v>28</v>
      </c>
    </row>
    <row r="5012" spans="1:6" x14ac:dyDescent="0.25">
      <c r="A5012" s="140" t="s">
        <v>43</v>
      </c>
      <c r="B5012" s="136">
        <v>44101</v>
      </c>
      <c r="C5012" s="4">
        <v>5</v>
      </c>
      <c r="D5012" s="29">
        <f t="shared" si="427"/>
        <v>1091</v>
      </c>
      <c r="F5012" s="129">
        <f t="shared" si="426"/>
        <v>4</v>
      </c>
    </row>
    <row r="5013" spans="1:6" x14ac:dyDescent="0.25">
      <c r="A5013" s="140" t="s">
        <v>44</v>
      </c>
      <c r="B5013" s="136">
        <v>44101</v>
      </c>
      <c r="C5013" s="4">
        <v>77</v>
      </c>
      <c r="D5013" s="29">
        <f t="shared" si="427"/>
        <v>4457</v>
      </c>
      <c r="E5013" s="4">
        <f>1+1</f>
        <v>2</v>
      </c>
      <c r="F5013" s="129">
        <f>E5013+F4989</f>
        <v>57</v>
      </c>
    </row>
    <row r="5014" spans="1:6" x14ac:dyDescent="0.25">
      <c r="A5014" s="140" t="s">
        <v>29</v>
      </c>
      <c r="B5014" s="136">
        <v>44101</v>
      </c>
      <c r="C5014" s="4">
        <v>944</v>
      </c>
      <c r="D5014" s="29">
        <f t="shared" si="427"/>
        <v>36795</v>
      </c>
      <c r="E5014" s="4">
        <f>6+7</f>
        <v>13</v>
      </c>
      <c r="F5014" s="129">
        <f>E5014+F4990</f>
        <v>397</v>
      </c>
    </row>
    <row r="5015" spans="1:6" x14ac:dyDescent="0.25">
      <c r="A5015" s="140" t="s">
        <v>45</v>
      </c>
      <c r="B5015" s="136">
        <v>44101</v>
      </c>
      <c r="C5015" s="4">
        <v>168</v>
      </c>
      <c r="D5015" s="29">
        <f t="shared" si="427"/>
        <v>3057</v>
      </c>
      <c r="E5015" s="4">
        <f>2+1</f>
        <v>3</v>
      </c>
      <c r="F5015" s="129">
        <f t="shared" si="426"/>
        <v>52</v>
      </c>
    </row>
    <row r="5016" spans="1:6" x14ac:dyDescent="0.25">
      <c r="A5016" s="140" t="s">
        <v>46</v>
      </c>
      <c r="B5016" s="136">
        <v>44101</v>
      </c>
      <c r="C5016" s="4">
        <v>86</v>
      </c>
      <c r="D5016" s="29">
        <f t="shared" si="427"/>
        <v>3728</v>
      </c>
      <c r="F5016" s="129">
        <f>E5016+F4992</f>
        <v>62</v>
      </c>
    </row>
    <row r="5017" spans="1:6" ht="15.75" thickBot="1" x14ac:dyDescent="0.3">
      <c r="A5017" s="142" t="s">
        <v>47</v>
      </c>
      <c r="B5017" s="138">
        <v>44101</v>
      </c>
      <c r="C5017" s="47">
        <v>552</v>
      </c>
      <c r="D5017" s="85">
        <f t="shared" si="427"/>
        <v>12681</v>
      </c>
      <c r="E5017" s="47"/>
      <c r="F5017" s="139">
        <f>E5017+F4993</f>
        <v>107</v>
      </c>
    </row>
    <row r="5018" spans="1:6" x14ac:dyDescent="0.25">
      <c r="A5018" s="64" t="s">
        <v>22</v>
      </c>
      <c r="B5018" s="49">
        <v>44102</v>
      </c>
      <c r="C5018" s="50">
        <v>4544</v>
      </c>
      <c r="D5018" s="131">
        <f>C5018+D4994</f>
        <v>406406</v>
      </c>
      <c r="E5018" s="50">
        <v>193</v>
      </c>
      <c r="F5018" s="128">
        <f>E5018+F4994</f>
        <v>9611</v>
      </c>
    </row>
    <row r="5019" spans="1:6" x14ac:dyDescent="0.25">
      <c r="A5019" s="140" t="s">
        <v>20</v>
      </c>
      <c r="B5019" s="136">
        <v>44102</v>
      </c>
      <c r="C5019" s="4">
        <v>787</v>
      </c>
      <c r="D5019" s="29">
        <f t="shared" ref="D5019:D5031" si="428">C5019+D4995</f>
        <v>124075</v>
      </c>
      <c r="E5019" s="4">
        <v>38</v>
      </c>
      <c r="F5019" s="129">
        <f>E5019+F4995</f>
        <v>3184</v>
      </c>
    </row>
    <row r="5020" spans="1:6" x14ac:dyDescent="0.25">
      <c r="A5020" s="140" t="s">
        <v>35</v>
      </c>
      <c r="B5020" s="136">
        <v>44102</v>
      </c>
      <c r="C5020" s="4">
        <v>3</v>
      </c>
      <c r="D5020" s="29">
        <f t="shared" si="428"/>
        <v>275</v>
      </c>
      <c r="F5020" s="129">
        <f>E5020+F4996</f>
        <v>0</v>
      </c>
    </row>
    <row r="5021" spans="1:6" x14ac:dyDescent="0.25">
      <c r="A5021" s="140" t="s">
        <v>21</v>
      </c>
      <c r="B5021" s="136">
        <v>44102</v>
      </c>
      <c r="C5021" s="4">
        <v>65</v>
      </c>
      <c r="D5021" s="29">
        <f t="shared" si="428"/>
        <v>8243</v>
      </c>
      <c r="E5021" s="4">
        <v>2</v>
      </c>
      <c r="F5021" s="129">
        <f t="shared" ref="F5021:F5039" si="429">E5021+F4997</f>
        <v>280</v>
      </c>
    </row>
    <row r="5022" spans="1:6" x14ac:dyDescent="0.25">
      <c r="A5022" s="140" t="s">
        <v>36</v>
      </c>
      <c r="B5022" s="136">
        <v>44102</v>
      </c>
      <c r="C5022" s="4">
        <v>181</v>
      </c>
      <c r="D5022" s="29">
        <f t="shared" si="428"/>
        <v>3590</v>
      </c>
      <c r="E5022" s="4">
        <v>5</v>
      </c>
      <c r="F5022" s="129">
        <f t="shared" si="429"/>
        <v>37</v>
      </c>
    </row>
    <row r="5023" spans="1:6" x14ac:dyDescent="0.25">
      <c r="A5023" s="140" t="s">
        <v>27</v>
      </c>
      <c r="B5023" s="136">
        <v>44102</v>
      </c>
      <c r="C5023" s="4">
        <v>1475</v>
      </c>
      <c r="D5023" s="29">
        <f t="shared" si="428"/>
        <v>30685</v>
      </c>
      <c r="E5023" s="4">
        <v>12</v>
      </c>
      <c r="F5023" s="129">
        <f t="shared" si="429"/>
        <v>357</v>
      </c>
    </row>
    <row r="5024" spans="1:6" x14ac:dyDescent="0.25">
      <c r="A5024" s="140" t="s">
        <v>37</v>
      </c>
      <c r="B5024" s="136">
        <v>44102</v>
      </c>
      <c r="C5024" s="4">
        <v>22</v>
      </c>
      <c r="D5024" s="29">
        <f t="shared" si="428"/>
        <v>1085</v>
      </c>
      <c r="E5024" s="4">
        <v>4</v>
      </c>
      <c r="F5024" s="129">
        <f>E5024+F5000</f>
        <v>23</v>
      </c>
    </row>
    <row r="5025" spans="1:6" x14ac:dyDescent="0.25">
      <c r="A5025" s="140" t="s">
        <v>38</v>
      </c>
      <c r="B5025" s="136">
        <v>44102</v>
      </c>
      <c r="C5025" s="4">
        <v>103</v>
      </c>
      <c r="D5025" s="29">
        <f t="shared" si="428"/>
        <v>7144</v>
      </c>
      <c r="E5025" s="4">
        <v>1</v>
      </c>
      <c r="F5025" s="129">
        <f>E5025+F5001</f>
        <v>132</v>
      </c>
    </row>
    <row r="5026" spans="1:6" x14ac:dyDescent="0.25">
      <c r="A5026" s="140" t="s">
        <v>48</v>
      </c>
      <c r="B5026" s="136">
        <v>44102</v>
      </c>
      <c r="C5026" s="4">
        <v>-1</v>
      </c>
      <c r="D5026" s="29">
        <f t="shared" si="428"/>
        <v>104</v>
      </c>
      <c r="F5026" s="129">
        <f>E5026+F5002</f>
        <v>1</v>
      </c>
    </row>
    <row r="5027" spans="1:6" x14ac:dyDescent="0.25">
      <c r="A5027" s="140" t="s">
        <v>39</v>
      </c>
      <c r="B5027" s="136">
        <v>44102</v>
      </c>
      <c r="C5027" s="4">
        <v>109</v>
      </c>
      <c r="D5027" s="29">
        <f t="shared" si="428"/>
        <v>15411</v>
      </c>
      <c r="E5027" s="4">
        <v>33</v>
      </c>
      <c r="F5027" s="129">
        <f>E5027+F5003</f>
        <v>464</v>
      </c>
    </row>
    <row r="5028" spans="1:6" x14ac:dyDescent="0.25">
      <c r="A5028" s="140" t="s">
        <v>40</v>
      </c>
      <c r="B5028" s="136">
        <v>44102</v>
      </c>
      <c r="C5028" s="4">
        <v>25</v>
      </c>
      <c r="D5028" s="29">
        <f t="shared" si="428"/>
        <v>719</v>
      </c>
      <c r="F5028" s="129">
        <f t="shared" si="429"/>
        <v>7</v>
      </c>
    </row>
    <row r="5029" spans="1:6" x14ac:dyDescent="0.25">
      <c r="A5029" s="140" t="s">
        <v>28</v>
      </c>
      <c r="B5029" s="136">
        <v>44102</v>
      </c>
      <c r="C5029" s="4">
        <v>69</v>
      </c>
      <c r="D5029" s="29">
        <f t="shared" si="428"/>
        <v>4651</v>
      </c>
      <c r="F5029" s="129">
        <f t="shared" si="429"/>
        <v>101</v>
      </c>
    </row>
    <row r="5030" spans="1:6" x14ac:dyDescent="0.25">
      <c r="A5030" s="140" t="s">
        <v>24</v>
      </c>
      <c r="B5030" s="136">
        <v>44102</v>
      </c>
      <c r="C5030" s="4">
        <v>649</v>
      </c>
      <c r="D5030" s="29">
        <f t="shared" si="428"/>
        <v>23690</v>
      </c>
      <c r="E5030" s="4">
        <v>2</v>
      </c>
      <c r="F5030" s="129">
        <f t="shared" si="429"/>
        <v>246</v>
      </c>
    </row>
    <row r="5031" spans="1:6" x14ac:dyDescent="0.25">
      <c r="A5031" s="140" t="s">
        <v>30</v>
      </c>
      <c r="B5031" s="136">
        <v>44102</v>
      </c>
      <c r="C5031" s="4">
        <v>-6</v>
      </c>
      <c r="D5031" s="29">
        <f t="shared" si="428"/>
        <v>79</v>
      </c>
      <c r="E5031" s="4">
        <v>1</v>
      </c>
      <c r="F5031" s="129">
        <f t="shared" si="429"/>
        <v>3</v>
      </c>
    </row>
    <row r="5032" spans="1:6" x14ac:dyDescent="0.25">
      <c r="A5032" s="140" t="s">
        <v>26</v>
      </c>
      <c r="B5032" s="136">
        <v>44102</v>
      </c>
      <c r="C5032" s="4">
        <v>288</v>
      </c>
      <c r="D5032" s="29">
        <f>C5032+D5008</f>
        <v>7624</v>
      </c>
      <c r="E5032" s="4">
        <v>3</v>
      </c>
      <c r="F5032" s="129">
        <f t="shared" si="429"/>
        <v>114</v>
      </c>
    </row>
    <row r="5033" spans="1:6" x14ac:dyDescent="0.25">
      <c r="A5033" s="140" t="s">
        <v>25</v>
      </c>
      <c r="B5033" s="136">
        <v>44102</v>
      </c>
      <c r="C5033" s="4">
        <v>213</v>
      </c>
      <c r="D5033" s="29">
        <f>C5033+D5009</f>
        <v>12131</v>
      </c>
      <c r="E5033" s="4">
        <v>6</v>
      </c>
      <c r="F5033" s="129">
        <f t="shared" si="429"/>
        <v>271</v>
      </c>
    </row>
    <row r="5034" spans="1:6" x14ac:dyDescent="0.25">
      <c r="A5034" s="140" t="s">
        <v>41</v>
      </c>
      <c r="B5034" s="136">
        <v>44102</v>
      </c>
      <c r="C5034" s="4">
        <v>234</v>
      </c>
      <c r="D5034" s="29">
        <f>C5034+D5010</f>
        <v>11731</v>
      </c>
      <c r="E5034" s="4">
        <v>19</v>
      </c>
      <c r="F5034" s="129">
        <f>E5034+F5010</f>
        <v>315</v>
      </c>
    </row>
    <row r="5035" spans="1:6" x14ac:dyDescent="0.25">
      <c r="A5035" s="140" t="s">
        <v>42</v>
      </c>
      <c r="B5035" s="136">
        <v>44102</v>
      </c>
      <c r="C5035" s="4">
        <v>72</v>
      </c>
      <c r="D5035" s="29">
        <f t="shared" ref="D5035:D5041" si="430">C5035+D5011</f>
        <v>695</v>
      </c>
      <c r="F5035" s="129">
        <f>E5035+F5011</f>
        <v>28</v>
      </c>
    </row>
    <row r="5036" spans="1:6" x14ac:dyDescent="0.25">
      <c r="A5036" s="140" t="s">
        <v>43</v>
      </c>
      <c r="B5036" s="136">
        <v>44102</v>
      </c>
      <c r="C5036" s="4">
        <v>100</v>
      </c>
      <c r="D5036" s="29">
        <f t="shared" si="430"/>
        <v>1191</v>
      </c>
      <c r="E5036" s="4">
        <v>1</v>
      </c>
      <c r="F5036" s="129">
        <f t="shared" si="429"/>
        <v>5</v>
      </c>
    </row>
    <row r="5037" spans="1:6" x14ac:dyDescent="0.25">
      <c r="A5037" s="140" t="s">
        <v>44</v>
      </c>
      <c r="B5037" s="136">
        <v>44102</v>
      </c>
      <c r="C5037" s="4">
        <v>129</v>
      </c>
      <c r="D5037" s="29">
        <f t="shared" si="430"/>
        <v>4586</v>
      </c>
      <c r="E5037" s="4">
        <v>1</v>
      </c>
      <c r="F5037" s="129">
        <f>E5037+F5013</f>
        <v>58</v>
      </c>
    </row>
    <row r="5038" spans="1:6" x14ac:dyDescent="0.25">
      <c r="A5038" s="140" t="s">
        <v>29</v>
      </c>
      <c r="B5038" s="136">
        <v>44102</v>
      </c>
      <c r="C5038" s="4">
        <v>1575</v>
      </c>
      <c r="D5038" s="29">
        <f t="shared" si="430"/>
        <v>38370</v>
      </c>
      <c r="E5038" s="4">
        <v>24</v>
      </c>
      <c r="F5038" s="129">
        <f>E5038+F5014</f>
        <v>421</v>
      </c>
    </row>
    <row r="5039" spans="1:6" x14ac:dyDescent="0.25">
      <c r="A5039" s="140" t="s">
        <v>45</v>
      </c>
      <c r="B5039" s="136">
        <v>44102</v>
      </c>
      <c r="C5039" s="4">
        <v>124</v>
      </c>
      <c r="D5039" s="29">
        <f t="shared" si="430"/>
        <v>3181</v>
      </c>
      <c r="E5039" s="4">
        <v>5</v>
      </c>
      <c r="F5039" s="129">
        <f t="shared" si="429"/>
        <v>57</v>
      </c>
    </row>
    <row r="5040" spans="1:6" x14ac:dyDescent="0.25">
      <c r="A5040" s="140" t="s">
        <v>46</v>
      </c>
      <c r="B5040" s="136">
        <v>44102</v>
      </c>
      <c r="C5040" s="4">
        <v>158</v>
      </c>
      <c r="D5040" s="29">
        <f t="shared" si="430"/>
        <v>3886</v>
      </c>
      <c r="E5040" s="4">
        <v>3</v>
      </c>
      <c r="F5040" s="129">
        <f>E5040+F5016</f>
        <v>65</v>
      </c>
    </row>
    <row r="5041" spans="1:6" ht="15.75" thickBot="1" x14ac:dyDescent="0.3">
      <c r="A5041" s="141" t="s">
        <v>47</v>
      </c>
      <c r="B5041" s="146">
        <v>44102</v>
      </c>
      <c r="C5041" s="54">
        <v>889</v>
      </c>
      <c r="D5041" s="132">
        <f t="shared" si="430"/>
        <v>13570</v>
      </c>
      <c r="E5041" s="54">
        <v>12</v>
      </c>
      <c r="F5041" s="130">
        <f>E5041+F5017</f>
        <v>119</v>
      </c>
    </row>
    <row r="5042" spans="1:6" x14ac:dyDescent="0.25">
      <c r="A5042" s="64" t="s">
        <v>22</v>
      </c>
      <c r="B5042" s="136">
        <v>44103</v>
      </c>
      <c r="C5042" s="48">
        <v>5328</v>
      </c>
      <c r="D5042" s="131">
        <f>C5042+D5018</f>
        <v>411734</v>
      </c>
      <c r="E5042" s="48">
        <v>249</v>
      </c>
      <c r="F5042" s="128">
        <f>E5042+F5018</f>
        <v>9860</v>
      </c>
    </row>
    <row r="5043" spans="1:6" x14ac:dyDescent="0.25">
      <c r="A5043" s="140" t="s">
        <v>20</v>
      </c>
      <c r="B5043" s="136">
        <v>44103</v>
      </c>
      <c r="C5043" s="4">
        <v>993</v>
      </c>
      <c r="D5043" s="29">
        <f t="shared" ref="D5043:D5055" si="431">C5043+D5019</f>
        <v>125068</v>
      </c>
      <c r="E5043" s="4">
        <v>52</v>
      </c>
      <c r="F5043" s="129">
        <f>E5043+F5019</f>
        <v>3236</v>
      </c>
    </row>
    <row r="5044" spans="1:6" x14ac:dyDescent="0.25">
      <c r="A5044" s="140" t="s">
        <v>35</v>
      </c>
      <c r="B5044" s="136">
        <v>44103</v>
      </c>
      <c r="C5044" s="4">
        <v>4</v>
      </c>
      <c r="D5044" s="29">
        <f t="shared" si="431"/>
        <v>279</v>
      </c>
      <c r="F5044" s="129">
        <f>E5044+F5020</f>
        <v>0</v>
      </c>
    </row>
    <row r="5045" spans="1:6" x14ac:dyDescent="0.25">
      <c r="A5045" s="140" t="s">
        <v>21</v>
      </c>
      <c r="B5045" s="136">
        <v>44103</v>
      </c>
      <c r="C5045" s="4">
        <v>143</v>
      </c>
      <c r="D5045" s="29">
        <f t="shared" si="431"/>
        <v>8386</v>
      </c>
      <c r="E5045" s="4">
        <v>1</v>
      </c>
      <c r="F5045" s="129">
        <f t="shared" ref="F5045:F5063" si="432">E5045+F5021</f>
        <v>281</v>
      </c>
    </row>
    <row r="5046" spans="1:6" x14ac:dyDescent="0.25">
      <c r="A5046" s="140" t="s">
        <v>36</v>
      </c>
      <c r="B5046" s="136">
        <v>44103</v>
      </c>
      <c r="C5046" s="4">
        <v>209</v>
      </c>
      <c r="D5046" s="29">
        <f t="shared" si="431"/>
        <v>3799</v>
      </c>
      <c r="E5046" s="4">
        <v>7</v>
      </c>
      <c r="F5046" s="129">
        <f t="shared" si="432"/>
        <v>44</v>
      </c>
    </row>
    <row r="5047" spans="1:6" x14ac:dyDescent="0.25">
      <c r="A5047" s="140" t="s">
        <v>27</v>
      </c>
      <c r="B5047" s="136">
        <v>44103</v>
      </c>
      <c r="C5047" s="4">
        <v>1800</v>
      </c>
      <c r="D5047" s="29">
        <f t="shared" si="431"/>
        <v>32485</v>
      </c>
      <c r="E5047" s="4">
        <v>21</v>
      </c>
      <c r="F5047" s="129">
        <f t="shared" si="432"/>
        <v>378</v>
      </c>
    </row>
    <row r="5048" spans="1:6" x14ac:dyDescent="0.25">
      <c r="A5048" s="140" t="s">
        <v>37</v>
      </c>
      <c r="B5048" s="136">
        <v>44103</v>
      </c>
      <c r="C5048" s="4">
        <v>-12</v>
      </c>
      <c r="D5048" s="29">
        <f t="shared" si="431"/>
        <v>1073</v>
      </c>
      <c r="E5048" s="4">
        <v>-1</v>
      </c>
      <c r="F5048" s="129">
        <f>E5048+F5024</f>
        <v>22</v>
      </c>
    </row>
    <row r="5049" spans="1:6" x14ac:dyDescent="0.25">
      <c r="A5049" s="140" t="s">
        <v>38</v>
      </c>
      <c r="B5049" s="136">
        <v>44103</v>
      </c>
      <c r="C5049" s="4">
        <v>162</v>
      </c>
      <c r="D5049" s="29">
        <f t="shared" si="431"/>
        <v>7306</v>
      </c>
      <c r="E5049" s="4">
        <v>6</v>
      </c>
      <c r="F5049" s="129">
        <f>E5049+F5025</f>
        <v>138</v>
      </c>
    </row>
    <row r="5050" spans="1:6" x14ac:dyDescent="0.25">
      <c r="A5050" s="140" t="s">
        <v>48</v>
      </c>
      <c r="B5050" s="136">
        <v>44103</v>
      </c>
      <c r="C5050" s="4">
        <v>0</v>
      </c>
      <c r="D5050" s="29">
        <f t="shared" si="431"/>
        <v>104</v>
      </c>
      <c r="E5050" s="4">
        <v>0</v>
      </c>
      <c r="F5050" s="129">
        <f>E5050+F5026</f>
        <v>1</v>
      </c>
    </row>
    <row r="5051" spans="1:6" x14ac:dyDescent="0.25">
      <c r="A5051" s="140" t="s">
        <v>39</v>
      </c>
      <c r="B5051" s="136">
        <v>44103</v>
      </c>
      <c r="C5051" s="4">
        <v>102</v>
      </c>
      <c r="D5051" s="29">
        <f t="shared" si="431"/>
        <v>15513</v>
      </c>
      <c r="E5051" s="4">
        <v>4</v>
      </c>
      <c r="F5051" s="129">
        <f>E5051+F5027</f>
        <v>468</v>
      </c>
    </row>
    <row r="5052" spans="1:6" x14ac:dyDescent="0.25">
      <c r="A5052" s="140" t="s">
        <v>40</v>
      </c>
      <c r="B5052" s="136">
        <v>44103</v>
      </c>
      <c r="C5052" s="4">
        <v>19</v>
      </c>
      <c r="D5052" s="29">
        <f t="shared" si="431"/>
        <v>738</v>
      </c>
      <c r="E5052" s="4">
        <v>0</v>
      </c>
      <c r="F5052" s="129">
        <f t="shared" si="432"/>
        <v>7</v>
      </c>
    </row>
    <row r="5053" spans="1:6" x14ac:dyDescent="0.25">
      <c r="A5053" s="140" t="s">
        <v>28</v>
      </c>
      <c r="B5053" s="136">
        <v>44103</v>
      </c>
      <c r="C5053" s="4">
        <v>51</v>
      </c>
      <c r="D5053" s="29">
        <f t="shared" si="431"/>
        <v>4702</v>
      </c>
      <c r="E5053" s="4">
        <v>0</v>
      </c>
      <c r="F5053" s="129">
        <f t="shared" si="432"/>
        <v>101</v>
      </c>
    </row>
    <row r="5054" spans="1:6" x14ac:dyDescent="0.25">
      <c r="A5054" s="140" t="s">
        <v>24</v>
      </c>
      <c r="B5054" s="136">
        <v>44103</v>
      </c>
      <c r="C5054" s="4">
        <v>668</v>
      </c>
      <c r="D5054" s="29">
        <f t="shared" si="431"/>
        <v>24358</v>
      </c>
      <c r="E5054" s="4">
        <v>7</v>
      </c>
      <c r="F5054" s="129">
        <f t="shared" si="432"/>
        <v>253</v>
      </c>
    </row>
    <row r="5055" spans="1:6" x14ac:dyDescent="0.25">
      <c r="A5055" s="140" t="s">
        <v>30</v>
      </c>
      <c r="B5055" s="136">
        <v>44103</v>
      </c>
      <c r="C5055" s="4">
        <v>8</v>
      </c>
      <c r="D5055" s="29">
        <f t="shared" si="431"/>
        <v>87</v>
      </c>
      <c r="E5055" s="4">
        <v>0</v>
      </c>
      <c r="F5055" s="129">
        <f t="shared" si="432"/>
        <v>3</v>
      </c>
    </row>
    <row r="5056" spans="1:6" x14ac:dyDescent="0.25">
      <c r="A5056" s="140" t="s">
        <v>26</v>
      </c>
      <c r="B5056" s="136">
        <v>44103</v>
      </c>
      <c r="C5056" s="4">
        <v>77</v>
      </c>
      <c r="D5056" s="29">
        <f>C5056+D5032</f>
        <v>7701</v>
      </c>
      <c r="E5056" s="4">
        <v>2</v>
      </c>
      <c r="F5056" s="129">
        <f t="shared" si="432"/>
        <v>116</v>
      </c>
    </row>
    <row r="5057" spans="1:6" x14ac:dyDescent="0.25">
      <c r="A5057" s="140" t="s">
        <v>25</v>
      </c>
      <c r="B5057" s="136">
        <v>44103</v>
      </c>
      <c r="C5057" s="4">
        <v>339</v>
      </c>
      <c r="D5057" s="29">
        <f>C5057+D5033</f>
        <v>12470</v>
      </c>
      <c r="E5057" s="4">
        <v>8</v>
      </c>
      <c r="F5057" s="129">
        <f t="shared" si="432"/>
        <v>279</v>
      </c>
    </row>
    <row r="5058" spans="1:6" x14ac:dyDescent="0.25">
      <c r="A5058" s="140" t="s">
        <v>41</v>
      </c>
      <c r="B5058" s="136">
        <v>44103</v>
      </c>
      <c r="C5058" s="4">
        <v>324</v>
      </c>
      <c r="D5058" s="29">
        <f>C5058+D5034</f>
        <v>12055</v>
      </c>
      <c r="E5058" s="4">
        <v>11</v>
      </c>
      <c r="F5058" s="129">
        <f>E5058+F5034</f>
        <v>326</v>
      </c>
    </row>
    <row r="5059" spans="1:6" x14ac:dyDescent="0.25">
      <c r="A5059" s="140" t="s">
        <v>42</v>
      </c>
      <c r="B5059" s="136">
        <v>44103</v>
      </c>
      <c r="C5059" s="4">
        <v>20</v>
      </c>
      <c r="D5059" s="29">
        <f t="shared" ref="D5059:D5065" si="433">C5059+D5035</f>
        <v>715</v>
      </c>
      <c r="E5059" s="4">
        <v>4</v>
      </c>
      <c r="F5059" s="129">
        <f>E5059+F5035</f>
        <v>32</v>
      </c>
    </row>
    <row r="5060" spans="1:6" x14ac:dyDescent="0.25">
      <c r="A5060" s="140" t="s">
        <v>43</v>
      </c>
      <c r="B5060" s="136">
        <v>44103</v>
      </c>
      <c r="C5060" s="4">
        <v>150</v>
      </c>
      <c r="D5060" s="29">
        <f t="shared" si="433"/>
        <v>1341</v>
      </c>
      <c r="E5060" s="4">
        <v>0</v>
      </c>
      <c r="F5060" s="129">
        <f t="shared" si="432"/>
        <v>5</v>
      </c>
    </row>
    <row r="5061" spans="1:6" x14ac:dyDescent="0.25">
      <c r="A5061" s="140" t="s">
        <v>44</v>
      </c>
      <c r="B5061" s="136">
        <v>44103</v>
      </c>
      <c r="C5061" s="4">
        <v>113</v>
      </c>
      <c r="D5061" s="29">
        <f t="shared" si="433"/>
        <v>4699</v>
      </c>
      <c r="E5061" s="4">
        <v>3</v>
      </c>
      <c r="F5061" s="129">
        <f>E5061+F5037</f>
        <v>61</v>
      </c>
    </row>
    <row r="5062" spans="1:6" x14ac:dyDescent="0.25">
      <c r="A5062" s="140" t="s">
        <v>29</v>
      </c>
      <c r="B5062" s="136">
        <v>44103</v>
      </c>
      <c r="C5062" s="4">
        <v>2011</v>
      </c>
      <c r="D5062" s="29">
        <f t="shared" si="433"/>
        <v>40381</v>
      </c>
      <c r="E5062" s="4">
        <v>15</v>
      </c>
      <c r="F5062" s="129">
        <f>E5062+F5038</f>
        <v>436</v>
      </c>
    </row>
    <row r="5063" spans="1:6" x14ac:dyDescent="0.25">
      <c r="A5063" s="140" t="s">
        <v>45</v>
      </c>
      <c r="B5063" s="136">
        <v>44103</v>
      </c>
      <c r="C5063" s="4">
        <v>142</v>
      </c>
      <c r="D5063" s="29">
        <f t="shared" si="433"/>
        <v>3323</v>
      </c>
      <c r="E5063" s="4">
        <v>1</v>
      </c>
      <c r="F5063" s="129">
        <f t="shared" si="432"/>
        <v>58</v>
      </c>
    </row>
    <row r="5064" spans="1:6" x14ac:dyDescent="0.25">
      <c r="A5064" s="140" t="s">
        <v>46</v>
      </c>
      <c r="B5064" s="136">
        <v>44103</v>
      </c>
      <c r="C5064" s="4">
        <v>221</v>
      </c>
      <c r="D5064" s="29">
        <f t="shared" si="433"/>
        <v>4107</v>
      </c>
      <c r="E5064" s="4">
        <v>2</v>
      </c>
      <c r="F5064" s="129">
        <f>E5064+F5040</f>
        <v>67</v>
      </c>
    </row>
    <row r="5065" spans="1:6" ht="15.75" thickBot="1" x14ac:dyDescent="0.3">
      <c r="A5065" s="141" t="s">
        <v>47</v>
      </c>
      <c r="B5065" s="136">
        <v>44103</v>
      </c>
      <c r="C5065" s="4">
        <v>605</v>
      </c>
      <c r="D5065" s="132">
        <f t="shared" si="433"/>
        <v>14175</v>
      </c>
      <c r="E5065" s="4">
        <v>13</v>
      </c>
      <c r="F5065" s="130">
        <f>E5065+F5041</f>
        <v>132</v>
      </c>
    </row>
    <row r="5066" spans="1:6" x14ac:dyDescent="0.25">
      <c r="A5066" s="64" t="s">
        <v>22</v>
      </c>
      <c r="B5066" s="136">
        <v>44104</v>
      </c>
      <c r="C5066" s="4">
        <v>5943</v>
      </c>
      <c r="D5066" s="131">
        <f>C5066+D5042</f>
        <v>417677</v>
      </c>
      <c r="E5066" s="4">
        <f>92+84</f>
        <v>176</v>
      </c>
      <c r="F5066" s="128">
        <f>E5066+F5042</f>
        <v>10036</v>
      </c>
    </row>
    <row r="5067" spans="1:6" x14ac:dyDescent="0.25">
      <c r="A5067" s="140" t="s">
        <v>20</v>
      </c>
      <c r="B5067" s="136">
        <v>44104</v>
      </c>
      <c r="C5067" s="4">
        <v>898</v>
      </c>
      <c r="D5067" s="29">
        <f t="shared" ref="D5067:D5079" si="434">C5067+D5043</f>
        <v>125966</v>
      </c>
      <c r="E5067" s="4">
        <f>55+63</f>
        <v>118</v>
      </c>
      <c r="F5067" s="129">
        <f>E5067+F5043</f>
        <v>3354</v>
      </c>
    </row>
    <row r="5068" spans="1:6" x14ac:dyDescent="0.25">
      <c r="A5068" s="140" t="s">
        <v>35</v>
      </c>
      <c r="B5068" s="136">
        <v>44104</v>
      </c>
      <c r="C5068" s="4">
        <v>8</v>
      </c>
      <c r="D5068" s="29">
        <f t="shared" si="434"/>
        <v>287</v>
      </c>
      <c r="F5068" s="129">
        <f>E5068+F5044</f>
        <v>0</v>
      </c>
    </row>
    <row r="5069" spans="1:6" x14ac:dyDescent="0.25">
      <c r="A5069" s="140" t="s">
        <v>21</v>
      </c>
      <c r="B5069" s="136">
        <v>44104</v>
      </c>
      <c r="C5069" s="4">
        <v>157</v>
      </c>
      <c r="D5069" s="29">
        <f t="shared" si="434"/>
        <v>8543</v>
      </c>
      <c r="E5069" s="4">
        <f>2+2</f>
        <v>4</v>
      </c>
      <c r="F5069" s="129">
        <f t="shared" ref="F5069:F5087" si="435">E5069+F5045</f>
        <v>285</v>
      </c>
    </row>
    <row r="5070" spans="1:6" x14ac:dyDescent="0.25">
      <c r="A5070" s="140" t="s">
        <v>36</v>
      </c>
      <c r="B5070" s="136">
        <v>44104</v>
      </c>
      <c r="C5070" s="4">
        <v>156</v>
      </c>
      <c r="D5070" s="29">
        <f t="shared" si="434"/>
        <v>3955</v>
      </c>
      <c r="E5070" s="4">
        <f>3+3</f>
        <v>6</v>
      </c>
      <c r="F5070" s="129">
        <f t="shared" si="435"/>
        <v>50</v>
      </c>
    </row>
    <row r="5071" spans="1:6" x14ac:dyDescent="0.25">
      <c r="A5071" s="140" t="s">
        <v>27</v>
      </c>
      <c r="B5071" s="136">
        <v>44104</v>
      </c>
      <c r="C5071" s="4">
        <v>1718</v>
      </c>
      <c r="D5071" s="29">
        <f t="shared" si="434"/>
        <v>34203</v>
      </c>
      <c r="E5071" s="4">
        <f>8+11</f>
        <v>19</v>
      </c>
      <c r="F5071" s="129">
        <f t="shared" si="435"/>
        <v>397</v>
      </c>
    </row>
    <row r="5072" spans="1:6" x14ac:dyDescent="0.25">
      <c r="A5072" s="140" t="s">
        <v>37</v>
      </c>
      <c r="B5072" s="136">
        <v>44104</v>
      </c>
      <c r="C5072" s="4">
        <v>20</v>
      </c>
      <c r="D5072" s="29">
        <f t="shared" si="434"/>
        <v>1093</v>
      </c>
      <c r="F5072" s="129">
        <f>E5072+F5048</f>
        <v>22</v>
      </c>
    </row>
    <row r="5073" spans="1:6" x14ac:dyDescent="0.25">
      <c r="A5073" s="140" t="s">
        <v>38</v>
      </c>
      <c r="B5073" s="136">
        <v>44104</v>
      </c>
      <c r="C5073" s="4">
        <v>177</v>
      </c>
      <c r="D5073" s="29">
        <f t="shared" si="434"/>
        <v>7483</v>
      </c>
      <c r="E5073" s="4">
        <f>1+1</f>
        <v>2</v>
      </c>
      <c r="F5073" s="129">
        <f>E5073+F5049</f>
        <v>140</v>
      </c>
    </row>
    <row r="5074" spans="1:6" x14ac:dyDescent="0.25">
      <c r="A5074" s="140" t="s">
        <v>48</v>
      </c>
      <c r="B5074" s="136">
        <v>44104</v>
      </c>
      <c r="C5074" s="4">
        <v>0</v>
      </c>
      <c r="D5074" s="29">
        <f t="shared" si="434"/>
        <v>104</v>
      </c>
      <c r="F5074" s="129">
        <f>E5074+F5050</f>
        <v>1</v>
      </c>
    </row>
    <row r="5075" spans="1:6" x14ac:dyDescent="0.25">
      <c r="A5075" s="140" t="s">
        <v>39</v>
      </c>
      <c r="B5075" s="136">
        <v>44104</v>
      </c>
      <c r="C5075" s="4">
        <v>157</v>
      </c>
      <c r="D5075" s="29">
        <f t="shared" si="434"/>
        <v>15670</v>
      </c>
      <c r="E5075" s="4">
        <f>26+10</f>
        <v>36</v>
      </c>
      <c r="F5075" s="129">
        <f>E5075+F5051</f>
        <v>504</v>
      </c>
    </row>
    <row r="5076" spans="1:6" x14ac:dyDescent="0.25">
      <c r="A5076" s="140" t="s">
        <v>40</v>
      </c>
      <c r="B5076" s="136">
        <v>44104</v>
      </c>
      <c r="C5076" s="4">
        <v>25</v>
      </c>
      <c r="D5076" s="29">
        <f t="shared" si="434"/>
        <v>763</v>
      </c>
      <c r="F5076" s="129">
        <f t="shared" si="435"/>
        <v>7</v>
      </c>
    </row>
    <row r="5077" spans="1:6" x14ac:dyDescent="0.25">
      <c r="A5077" s="140" t="s">
        <v>28</v>
      </c>
      <c r="B5077" s="136">
        <v>44104</v>
      </c>
      <c r="C5077" s="4">
        <v>126</v>
      </c>
      <c r="D5077" s="29">
        <f t="shared" si="434"/>
        <v>4828</v>
      </c>
      <c r="F5077" s="129">
        <f t="shared" si="435"/>
        <v>101</v>
      </c>
    </row>
    <row r="5078" spans="1:6" x14ac:dyDescent="0.25">
      <c r="A5078" s="140" t="s">
        <v>24</v>
      </c>
      <c r="B5078" s="136">
        <v>44104</v>
      </c>
      <c r="C5078" s="4">
        <v>691</v>
      </c>
      <c r="D5078" s="29">
        <f t="shared" si="434"/>
        <v>25049</v>
      </c>
      <c r="E5078" s="4">
        <f>10+4</f>
        <v>14</v>
      </c>
      <c r="F5078" s="129">
        <f t="shared" si="435"/>
        <v>267</v>
      </c>
    </row>
    <row r="5079" spans="1:6" x14ac:dyDescent="0.25">
      <c r="A5079" s="140" t="s">
        <v>30</v>
      </c>
      <c r="B5079" s="136">
        <v>44104</v>
      </c>
      <c r="C5079" s="4">
        <v>9</v>
      </c>
      <c r="D5079" s="29">
        <f t="shared" si="434"/>
        <v>96</v>
      </c>
      <c r="F5079" s="129">
        <f t="shared" si="435"/>
        <v>3</v>
      </c>
    </row>
    <row r="5080" spans="1:6" x14ac:dyDescent="0.25">
      <c r="A5080" s="140" t="s">
        <v>26</v>
      </c>
      <c r="B5080" s="136">
        <v>44104</v>
      </c>
      <c r="C5080" s="4">
        <v>192</v>
      </c>
      <c r="D5080" s="29">
        <f>C5080+D5056</f>
        <v>7893</v>
      </c>
      <c r="E5080" s="4">
        <f>1</f>
        <v>1</v>
      </c>
      <c r="F5080" s="129">
        <f t="shared" si="435"/>
        <v>117</v>
      </c>
    </row>
    <row r="5081" spans="1:6" x14ac:dyDescent="0.25">
      <c r="A5081" s="140" t="s">
        <v>25</v>
      </c>
      <c r="B5081" s="136">
        <v>44104</v>
      </c>
      <c r="C5081" s="4">
        <v>369</v>
      </c>
      <c r="D5081" s="29">
        <f>C5081+D5057</f>
        <v>12839</v>
      </c>
      <c r="E5081" s="4">
        <f>5+6</f>
        <v>11</v>
      </c>
      <c r="F5081" s="129">
        <f t="shared" si="435"/>
        <v>290</v>
      </c>
    </row>
    <row r="5082" spans="1:6" x14ac:dyDescent="0.25">
      <c r="A5082" s="140" t="s">
        <v>41</v>
      </c>
      <c r="B5082" s="136">
        <v>44104</v>
      </c>
      <c r="C5082" s="4">
        <v>360</v>
      </c>
      <c r="D5082" s="29">
        <f>C5082+D5058</f>
        <v>12415</v>
      </c>
      <c r="E5082" s="4">
        <f>5+7</f>
        <v>12</v>
      </c>
      <c r="F5082" s="129">
        <f>E5082+F5058</f>
        <v>338</v>
      </c>
    </row>
    <row r="5083" spans="1:6" x14ac:dyDescent="0.25">
      <c r="A5083" s="140" t="s">
        <v>42</v>
      </c>
      <c r="B5083" s="136">
        <v>44104</v>
      </c>
      <c r="C5083" s="4">
        <v>2</v>
      </c>
      <c r="D5083" s="29">
        <f t="shared" ref="D5083:D5089" si="436">C5083+D5059</f>
        <v>717</v>
      </c>
      <c r="E5083" s="4">
        <f>1+2</f>
        <v>3</v>
      </c>
      <c r="F5083" s="129">
        <f>E5083+F5059</f>
        <v>35</v>
      </c>
    </row>
    <row r="5084" spans="1:6" x14ac:dyDescent="0.25">
      <c r="A5084" s="140" t="s">
        <v>43</v>
      </c>
      <c r="B5084" s="136">
        <v>44104</v>
      </c>
      <c r="C5084" s="4">
        <v>131</v>
      </c>
      <c r="D5084" s="29">
        <f t="shared" si="436"/>
        <v>1472</v>
      </c>
      <c r="E5084" s="4">
        <f>1</f>
        <v>1</v>
      </c>
      <c r="F5084" s="129">
        <f t="shared" si="435"/>
        <v>6</v>
      </c>
    </row>
    <row r="5085" spans="1:6" x14ac:dyDescent="0.25">
      <c r="A5085" s="140" t="s">
        <v>44</v>
      </c>
      <c r="B5085" s="136">
        <v>44104</v>
      </c>
      <c r="C5085" s="4">
        <v>145</v>
      </c>
      <c r="D5085" s="29">
        <f t="shared" si="436"/>
        <v>4844</v>
      </c>
      <c r="E5085" s="4">
        <f>1</f>
        <v>1</v>
      </c>
      <c r="F5085" s="129">
        <f>E5085+F5061</f>
        <v>62</v>
      </c>
    </row>
    <row r="5086" spans="1:6" x14ac:dyDescent="0.25">
      <c r="A5086" s="140" t="s">
        <v>29</v>
      </c>
      <c r="B5086" s="136">
        <v>44104</v>
      </c>
      <c r="C5086" s="4">
        <v>2017</v>
      </c>
      <c r="D5086" s="29">
        <f t="shared" si="436"/>
        <v>42398</v>
      </c>
      <c r="E5086" s="4">
        <f>5+5</f>
        <v>10</v>
      </c>
      <c r="F5086" s="129">
        <f>E5086+F5062</f>
        <v>446</v>
      </c>
    </row>
    <row r="5087" spans="1:6" x14ac:dyDescent="0.25">
      <c r="A5087" s="140" t="s">
        <v>45</v>
      </c>
      <c r="B5087" s="136">
        <v>44104</v>
      </c>
      <c r="C5087" s="4">
        <v>96</v>
      </c>
      <c r="D5087" s="29">
        <f t="shared" si="436"/>
        <v>3419</v>
      </c>
      <c r="E5087" s="4">
        <f>2+2</f>
        <v>4</v>
      </c>
      <c r="F5087" s="129">
        <f t="shared" si="435"/>
        <v>62</v>
      </c>
    </row>
    <row r="5088" spans="1:6" x14ac:dyDescent="0.25">
      <c r="A5088" s="140" t="s">
        <v>46</v>
      </c>
      <c r="B5088" s="136">
        <v>44104</v>
      </c>
      <c r="C5088" s="4">
        <v>256</v>
      </c>
      <c r="D5088" s="29">
        <f t="shared" si="436"/>
        <v>4363</v>
      </c>
      <c r="F5088" s="129">
        <f t="shared" ref="F5088:F5099" si="437">E5088+F5064</f>
        <v>67</v>
      </c>
    </row>
    <row r="5089" spans="1:6" ht="15.75" thickBot="1" x14ac:dyDescent="0.3">
      <c r="A5089" s="142" t="s">
        <v>47</v>
      </c>
      <c r="B5089" s="138">
        <v>44104</v>
      </c>
      <c r="C5089" s="47">
        <v>739</v>
      </c>
      <c r="D5089" s="85">
        <f t="shared" si="436"/>
        <v>14914</v>
      </c>
      <c r="E5089" s="47"/>
      <c r="F5089" s="139">
        <f t="shared" si="437"/>
        <v>132</v>
      </c>
    </row>
    <row r="5090" spans="1:6" x14ac:dyDescent="0.25">
      <c r="A5090" s="64" t="s">
        <v>22</v>
      </c>
      <c r="B5090" s="49">
        <v>44105</v>
      </c>
      <c r="C5090" s="50">
        <v>5407</v>
      </c>
      <c r="D5090" s="131">
        <f>C5090+D5066</f>
        <v>423084</v>
      </c>
      <c r="E5090" s="50">
        <v>3193</v>
      </c>
      <c r="F5090" s="128">
        <f t="shared" si="437"/>
        <v>13229</v>
      </c>
    </row>
    <row r="5091" spans="1:6" x14ac:dyDescent="0.25">
      <c r="A5091" s="140" t="s">
        <v>20</v>
      </c>
      <c r="B5091" s="136">
        <v>44105</v>
      </c>
      <c r="C5091" s="4">
        <v>924</v>
      </c>
      <c r="D5091" s="29">
        <f t="shared" ref="D5091:D5103" si="438">C5091+D5067</f>
        <v>126890</v>
      </c>
      <c r="E5091" s="4">
        <v>55</v>
      </c>
      <c r="F5091" s="129">
        <f t="shared" si="437"/>
        <v>3409</v>
      </c>
    </row>
    <row r="5092" spans="1:6" x14ac:dyDescent="0.25">
      <c r="A5092" s="140" t="s">
        <v>35</v>
      </c>
      <c r="B5092" s="136">
        <v>44105</v>
      </c>
      <c r="C5092" s="4">
        <v>5</v>
      </c>
      <c r="D5092" s="29">
        <f t="shared" si="438"/>
        <v>292</v>
      </c>
      <c r="E5092" s="4">
        <v>0</v>
      </c>
      <c r="F5092" s="129">
        <f t="shared" si="437"/>
        <v>0</v>
      </c>
    </row>
    <row r="5093" spans="1:6" x14ac:dyDescent="0.25">
      <c r="A5093" s="140" t="s">
        <v>21</v>
      </c>
      <c r="B5093" s="136">
        <v>44105</v>
      </c>
      <c r="C5093" s="4">
        <v>200</v>
      </c>
      <c r="D5093" s="29">
        <f t="shared" si="438"/>
        <v>8743</v>
      </c>
      <c r="E5093" s="4">
        <v>3</v>
      </c>
      <c r="F5093" s="129">
        <f t="shared" si="437"/>
        <v>288</v>
      </c>
    </row>
    <row r="5094" spans="1:6" x14ac:dyDescent="0.25">
      <c r="A5094" s="140" t="s">
        <v>36</v>
      </c>
      <c r="B5094" s="136">
        <v>44105</v>
      </c>
      <c r="C5094" s="4">
        <v>188</v>
      </c>
      <c r="D5094" s="29">
        <f t="shared" si="438"/>
        <v>4143</v>
      </c>
      <c r="E5094" s="4">
        <v>6</v>
      </c>
      <c r="F5094" s="129">
        <f t="shared" si="437"/>
        <v>56</v>
      </c>
    </row>
    <row r="5095" spans="1:6" x14ac:dyDescent="0.25">
      <c r="A5095" s="140" t="s">
        <v>27</v>
      </c>
      <c r="B5095" s="136">
        <v>44105</v>
      </c>
      <c r="C5095" s="4">
        <v>1966</v>
      </c>
      <c r="D5095" s="29">
        <f t="shared" si="438"/>
        <v>36169</v>
      </c>
      <c r="E5095" s="4">
        <v>17</v>
      </c>
      <c r="F5095" s="129">
        <f t="shared" si="437"/>
        <v>414</v>
      </c>
    </row>
    <row r="5096" spans="1:6" x14ac:dyDescent="0.25">
      <c r="A5096" s="140" t="s">
        <v>37</v>
      </c>
      <c r="B5096" s="136">
        <v>44105</v>
      </c>
      <c r="C5096" s="4">
        <v>7</v>
      </c>
      <c r="D5096" s="29">
        <f t="shared" si="438"/>
        <v>1100</v>
      </c>
      <c r="E5096" s="4">
        <v>0</v>
      </c>
      <c r="F5096" s="129">
        <f t="shared" si="437"/>
        <v>22</v>
      </c>
    </row>
    <row r="5097" spans="1:6" x14ac:dyDescent="0.25">
      <c r="A5097" s="140" t="s">
        <v>38</v>
      </c>
      <c r="B5097" s="136">
        <v>44105</v>
      </c>
      <c r="C5097" s="4">
        <v>186</v>
      </c>
      <c r="D5097" s="29">
        <f t="shared" si="438"/>
        <v>7669</v>
      </c>
      <c r="E5097" s="4">
        <v>0</v>
      </c>
      <c r="F5097" s="129">
        <f t="shared" si="437"/>
        <v>140</v>
      </c>
    </row>
    <row r="5098" spans="1:6" x14ac:dyDescent="0.25">
      <c r="A5098" s="140" t="s">
        <v>48</v>
      </c>
      <c r="B5098" s="136">
        <v>44105</v>
      </c>
      <c r="C5098" s="4">
        <v>0</v>
      </c>
      <c r="D5098" s="29">
        <f t="shared" si="438"/>
        <v>104</v>
      </c>
      <c r="E5098" s="4">
        <v>0</v>
      </c>
      <c r="F5098" s="129">
        <f t="shared" si="437"/>
        <v>1</v>
      </c>
    </row>
    <row r="5099" spans="1:6" x14ac:dyDescent="0.25">
      <c r="A5099" s="140" t="s">
        <v>39</v>
      </c>
      <c r="B5099" s="136">
        <v>44105</v>
      </c>
      <c r="C5099" s="4">
        <v>175</v>
      </c>
      <c r="D5099" s="29">
        <f t="shared" si="438"/>
        <v>15845</v>
      </c>
      <c r="E5099" s="4">
        <v>16</v>
      </c>
      <c r="F5099" s="129">
        <f t="shared" si="437"/>
        <v>520</v>
      </c>
    </row>
    <row r="5100" spans="1:6" x14ac:dyDescent="0.25">
      <c r="A5100" s="140" t="s">
        <v>40</v>
      </c>
      <c r="B5100" s="136">
        <v>44105</v>
      </c>
      <c r="C5100" s="4">
        <v>28</v>
      </c>
      <c r="D5100" s="29">
        <f t="shared" si="438"/>
        <v>791</v>
      </c>
      <c r="E5100" s="4">
        <v>0</v>
      </c>
      <c r="F5100" s="129">
        <f t="shared" ref="F5100:F5111" si="439">E5100+F5076</f>
        <v>7</v>
      </c>
    </row>
    <row r="5101" spans="1:6" x14ac:dyDescent="0.25">
      <c r="A5101" s="140" t="s">
        <v>28</v>
      </c>
      <c r="B5101" s="136">
        <v>44105</v>
      </c>
      <c r="C5101" s="4">
        <v>22</v>
      </c>
      <c r="D5101" s="29">
        <f t="shared" si="438"/>
        <v>4850</v>
      </c>
      <c r="E5101" s="4">
        <v>4</v>
      </c>
      <c r="F5101" s="129">
        <f t="shared" si="439"/>
        <v>105</v>
      </c>
    </row>
    <row r="5102" spans="1:6" x14ac:dyDescent="0.25">
      <c r="A5102" s="140" t="s">
        <v>24</v>
      </c>
      <c r="B5102" s="136">
        <v>44105</v>
      </c>
      <c r="C5102" s="4">
        <v>799</v>
      </c>
      <c r="D5102" s="29">
        <f t="shared" si="438"/>
        <v>25848</v>
      </c>
      <c r="E5102" s="4">
        <v>7</v>
      </c>
      <c r="F5102" s="129">
        <f t="shared" si="439"/>
        <v>274</v>
      </c>
    </row>
    <row r="5103" spans="1:6" x14ac:dyDescent="0.25">
      <c r="A5103" s="140" t="s">
        <v>30</v>
      </c>
      <c r="B5103" s="136">
        <v>44105</v>
      </c>
      <c r="C5103" s="4">
        <v>-2</v>
      </c>
      <c r="D5103" s="29">
        <f t="shared" si="438"/>
        <v>94</v>
      </c>
      <c r="E5103" s="4">
        <v>0</v>
      </c>
      <c r="F5103" s="129">
        <f t="shared" si="439"/>
        <v>3</v>
      </c>
    </row>
    <row r="5104" spans="1:6" x14ac:dyDescent="0.25">
      <c r="A5104" s="140" t="s">
        <v>26</v>
      </c>
      <c r="B5104" s="136">
        <v>44105</v>
      </c>
      <c r="C5104" s="4">
        <v>186</v>
      </c>
      <c r="D5104" s="29">
        <f>C5104+D5080</f>
        <v>8079</v>
      </c>
      <c r="E5104" s="4">
        <v>1</v>
      </c>
      <c r="F5104" s="129">
        <f t="shared" si="439"/>
        <v>118</v>
      </c>
    </row>
    <row r="5105" spans="1:6" x14ac:dyDescent="0.25">
      <c r="A5105" s="140" t="s">
        <v>25</v>
      </c>
      <c r="B5105" s="136">
        <v>44105</v>
      </c>
      <c r="C5105" s="4">
        <v>287</v>
      </c>
      <c r="D5105" s="29">
        <f>C5105+D5081</f>
        <v>13126</v>
      </c>
      <c r="E5105" s="4">
        <v>9</v>
      </c>
      <c r="F5105" s="129">
        <f t="shared" si="439"/>
        <v>299</v>
      </c>
    </row>
    <row r="5106" spans="1:6" x14ac:dyDescent="0.25">
      <c r="A5106" s="140" t="s">
        <v>41</v>
      </c>
      <c r="B5106" s="136">
        <v>44105</v>
      </c>
      <c r="C5106" s="4">
        <v>359</v>
      </c>
      <c r="D5106" s="29">
        <f>C5106+D5082</f>
        <v>12774</v>
      </c>
      <c r="E5106" s="4">
        <v>11</v>
      </c>
      <c r="F5106" s="129">
        <f>E5106+F5082</f>
        <v>349</v>
      </c>
    </row>
    <row r="5107" spans="1:6" x14ac:dyDescent="0.25">
      <c r="A5107" s="140" t="s">
        <v>42</v>
      </c>
      <c r="B5107" s="136">
        <v>44105</v>
      </c>
      <c r="C5107" s="4">
        <v>34</v>
      </c>
      <c r="D5107" s="29">
        <f t="shared" ref="D5107:D5113" si="440">C5107+D5083</f>
        <v>751</v>
      </c>
      <c r="E5107" s="4">
        <v>1</v>
      </c>
      <c r="F5107" s="129">
        <f>E5107+F5083</f>
        <v>36</v>
      </c>
    </row>
    <row r="5108" spans="1:6" x14ac:dyDescent="0.25">
      <c r="A5108" s="140" t="s">
        <v>43</v>
      </c>
      <c r="B5108" s="136">
        <v>44105</v>
      </c>
      <c r="C5108" s="4">
        <v>93</v>
      </c>
      <c r="D5108" s="29">
        <f t="shared" si="440"/>
        <v>1565</v>
      </c>
      <c r="E5108" s="4">
        <v>1</v>
      </c>
      <c r="F5108" s="129">
        <f t="shared" si="439"/>
        <v>7</v>
      </c>
    </row>
    <row r="5109" spans="1:6" x14ac:dyDescent="0.25">
      <c r="A5109" s="140" t="s">
        <v>44</v>
      </c>
      <c r="B5109" s="136">
        <v>44105</v>
      </c>
      <c r="C5109" s="4">
        <v>142</v>
      </c>
      <c r="D5109" s="29">
        <f t="shared" si="440"/>
        <v>4986</v>
      </c>
      <c r="E5109" s="4">
        <v>3</v>
      </c>
      <c r="F5109" s="129">
        <f>E5109+F5085</f>
        <v>65</v>
      </c>
    </row>
    <row r="5110" spans="1:6" x14ac:dyDescent="0.25">
      <c r="A5110" s="140" t="s">
        <v>29</v>
      </c>
      <c r="B5110" s="136">
        <v>44105</v>
      </c>
      <c r="C5110" s="4">
        <v>2073</v>
      </c>
      <c r="D5110" s="29">
        <f t="shared" si="440"/>
        <v>44471</v>
      </c>
      <c r="E5110" s="4">
        <v>21</v>
      </c>
      <c r="F5110" s="129">
        <f>E5110+F5086</f>
        <v>467</v>
      </c>
    </row>
    <row r="5111" spans="1:6" x14ac:dyDescent="0.25">
      <c r="A5111" s="140" t="s">
        <v>45</v>
      </c>
      <c r="B5111" s="136">
        <v>44105</v>
      </c>
      <c r="C5111" s="4">
        <v>126</v>
      </c>
      <c r="D5111" s="29">
        <f t="shared" si="440"/>
        <v>3545</v>
      </c>
      <c r="E5111" s="4">
        <v>0</v>
      </c>
      <c r="F5111" s="129">
        <f t="shared" si="439"/>
        <v>62</v>
      </c>
    </row>
    <row r="5112" spans="1:6" x14ac:dyDescent="0.25">
      <c r="A5112" s="140" t="s">
        <v>46</v>
      </c>
      <c r="B5112" s="136">
        <v>44105</v>
      </c>
      <c r="C5112" s="4">
        <v>164</v>
      </c>
      <c r="D5112" s="29">
        <f t="shared" si="440"/>
        <v>4527</v>
      </c>
      <c r="E5112" s="4">
        <v>0</v>
      </c>
      <c r="F5112" s="129">
        <f t="shared" ref="F5112:F5123" si="441">E5112+F5088</f>
        <v>67</v>
      </c>
    </row>
    <row r="5113" spans="1:6" ht="15.75" thickBot="1" x14ac:dyDescent="0.3">
      <c r="A5113" s="141" t="s">
        <v>47</v>
      </c>
      <c r="B5113" s="146">
        <v>44105</v>
      </c>
      <c r="C5113" s="54">
        <v>632</v>
      </c>
      <c r="D5113" s="132">
        <f t="shared" si="440"/>
        <v>15546</v>
      </c>
      <c r="E5113" s="54">
        <v>0</v>
      </c>
      <c r="F5113" s="130">
        <f t="shared" si="441"/>
        <v>132</v>
      </c>
    </row>
    <row r="5114" spans="1:6" ht="15.75" thickBot="1" x14ac:dyDescent="0.3">
      <c r="A5114" s="64" t="s">
        <v>22</v>
      </c>
      <c r="B5114" s="146">
        <v>44106</v>
      </c>
      <c r="C5114" s="48">
        <v>5695</v>
      </c>
      <c r="D5114" s="131">
        <f>C5114+D5090</f>
        <v>428779</v>
      </c>
      <c r="E5114" s="48">
        <v>149</v>
      </c>
      <c r="F5114" s="128">
        <f t="shared" si="441"/>
        <v>13378</v>
      </c>
    </row>
    <row r="5115" spans="1:6" ht="15.75" thickBot="1" x14ac:dyDescent="0.3">
      <c r="A5115" s="140" t="s">
        <v>20</v>
      </c>
      <c r="B5115" s="146">
        <v>44106</v>
      </c>
      <c r="C5115" s="4">
        <v>1050</v>
      </c>
      <c r="D5115" s="29">
        <f t="shared" ref="D5115:D5127" si="442">C5115+D5091</f>
        <v>127940</v>
      </c>
      <c r="E5115" s="4">
        <v>44</v>
      </c>
      <c r="F5115" s="129">
        <f t="shared" si="441"/>
        <v>3453</v>
      </c>
    </row>
    <row r="5116" spans="1:6" ht="15.75" thickBot="1" x14ac:dyDescent="0.3">
      <c r="A5116" s="140" t="s">
        <v>35</v>
      </c>
      <c r="B5116" s="146">
        <v>44106</v>
      </c>
      <c r="C5116" s="4">
        <v>7</v>
      </c>
      <c r="D5116" s="29">
        <f t="shared" si="442"/>
        <v>299</v>
      </c>
      <c r="F5116" s="129">
        <f t="shared" si="441"/>
        <v>0</v>
      </c>
    </row>
    <row r="5117" spans="1:6" ht="15.75" thickBot="1" x14ac:dyDescent="0.3">
      <c r="A5117" s="140" t="s">
        <v>21</v>
      </c>
      <c r="B5117" s="146">
        <v>44106</v>
      </c>
      <c r="C5117" s="4">
        <v>200</v>
      </c>
      <c r="D5117" s="29">
        <f t="shared" si="442"/>
        <v>8943</v>
      </c>
      <c r="E5117" s="4">
        <v>8</v>
      </c>
      <c r="F5117" s="129">
        <f t="shared" si="441"/>
        <v>296</v>
      </c>
    </row>
    <row r="5118" spans="1:6" ht="15.75" thickBot="1" x14ac:dyDescent="0.3">
      <c r="A5118" s="140" t="s">
        <v>36</v>
      </c>
      <c r="B5118" s="146">
        <v>44106</v>
      </c>
      <c r="C5118" s="4">
        <v>214</v>
      </c>
      <c r="D5118" s="29">
        <f t="shared" si="442"/>
        <v>4357</v>
      </c>
      <c r="E5118" s="4">
        <v>2</v>
      </c>
      <c r="F5118" s="129">
        <f t="shared" si="441"/>
        <v>58</v>
      </c>
    </row>
    <row r="5119" spans="1:6" ht="15.75" thickBot="1" x14ac:dyDescent="0.3">
      <c r="A5119" s="140" t="s">
        <v>27</v>
      </c>
      <c r="B5119" s="146">
        <v>44106</v>
      </c>
      <c r="C5119" s="4">
        <v>1776</v>
      </c>
      <c r="D5119" s="29">
        <f t="shared" si="442"/>
        <v>37945</v>
      </c>
      <c r="E5119" s="4">
        <v>14</v>
      </c>
      <c r="F5119" s="129">
        <f t="shared" si="441"/>
        <v>428</v>
      </c>
    </row>
    <row r="5120" spans="1:6" ht="15.75" thickBot="1" x14ac:dyDescent="0.3">
      <c r="A5120" s="140" t="s">
        <v>37</v>
      </c>
      <c r="B5120" s="146">
        <v>44106</v>
      </c>
      <c r="C5120" s="4">
        <v>67</v>
      </c>
      <c r="D5120" s="29">
        <f t="shared" si="442"/>
        <v>1167</v>
      </c>
      <c r="E5120" s="4">
        <v>4</v>
      </c>
      <c r="F5120" s="129">
        <f t="shared" si="441"/>
        <v>26</v>
      </c>
    </row>
    <row r="5121" spans="1:6" ht="15.75" thickBot="1" x14ac:dyDescent="0.3">
      <c r="A5121" s="140" t="s">
        <v>38</v>
      </c>
      <c r="B5121" s="146">
        <v>44106</v>
      </c>
      <c r="C5121" s="4">
        <v>173</v>
      </c>
      <c r="D5121" s="29">
        <f t="shared" si="442"/>
        <v>7842</v>
      </c>
      <c r="E5121" s="4">
        <v>2</v>
      </c>
      <c r="F5121" s="129">
        <f t="shared" si="441"/>
        <v>142</v>
      </c>
    </row>
    <row r="5122" spans="1:6" ht="15.75" thickBot="1" x14ac:dyDescent="0.3">
      <c r="A5122" s="140" t="s">
        <v>48</v>
      </c>
      <c r="B5122" s="146">
        <v>44106</v>
      </c>
      <c r="C5122" s="4">
        <v>2</v>
      </c>
      <c r="D5122" s="29">
        <f t="shared" si="442"/>
        <v>106</v>
      </c>
      <c r="F5122" s="129">
        <f t="shared" si="441"/>
        <v>1</v>
      </c>
    </row>
    <row r="5123" spans="1:6" ht="15.75" thickBot="1" x14ac:dyDescent="0.3">
      <c r="A5123" s="140" t="s">
        <v>39</v>
      </c>
      <c r="B5123" s="146">
        <v>44106</v>
      </c>
      <c r="C5123" s="4">
        <v>116</v>
      </c>
      <c r="D5123" s="29">
        <f t="shared" si="442"/>
        <v>15961</v>
      </c>
      <c r="E5123" s="4">
        <v>9</v>
      </c>
      <c r="F5123" s="129">
        <f t="shared" si="441"/>
        <v>529</v>
      </c>
    </row>
    <row r="5124" spans="1:6" ht="15.75" thickBot="1" x14ac:dyDescent="0.3">
      <c r="A5124" s="140" t="s">
        <v>40</v>
      </c>
      <c r="B5124" s="146">
        <v>44106</v>
      </c>
      <c r="C5124" s="4">
        <v>13</v>
      </c>
      <c r="D5124" s="29">
        <f t="shared" si="442"/>
        <v>804</v>
      </c>
      <c r="E5124" s="4">
        <v>2</v>
      </c>
      <c r="F5124" s="129">
        <f t="shared" ref="F5124:F5135" si="443">E5124+F5100</f>
        <v>9</v>
      </c>
    </row>
    <row r="5125" spans="1:6" ht="15.75" thickBot="1" x14ac:dyDescent="0.3">
      <c r="A5125" s="140" t="s">
        <v>28</v>
      </c>
      <c r="B5125" s="146">
        <v>44106</v>
      </c>
      <c r="C5125" s="4">
        <v>142</v>
      </c>
      <c r="D5125" s="29">
        <f t="shared" si="442"/>
        <v>4992</v>
      </c>
      <c r="F5125" s="129">
        <f t="shared" si="443"/>
        <v>105</v>
      </c>
    </row>
    <row r="5126" spans="1:6" ht="15.75" thickBot="1" x14ac:dyDescent="0.3">
      <c r="A5126" s="140" t="s">
        <v>24</v>
      </c>
      <c r="B5126" s="146">
        <v>44106</v>
      </c>
      <c r="C5126" s="4">
        <v>759</v>
      </c>
      <c r="D5126" s="29">
        <f t="shared" si="442"/>
        <v>26607</v>
      </c>
      <c r="E5126" s="4">
        <v>14</v>
      </c>
      <c r="F5126" s="129">
        <f t="shared" si="443"/>
        <v>288</v>
      </c>
    </row>
    <row r="5127" spans="1:6" ht="15.75" thickBot="1" x14ac:dyDescent="0.3">
      <c r="A5127" s="140" t="s">
        <v>30</v>
      </c>
      <c r="B5127" s="146">
        <v>44106</v>
      </c>
      <c r="C5127" s="4">
        <v>5</v>
      </c>
      <c r="D5127" s="29">
        <f t="shared" si="442"/>
        <v>99</v>
      </c>
      <c r="E5127" s="4">
        <v>1</v>
      </c>
      <c r="F5127" s="129">
        <f t="shared" si="443"/>
        <v>4</v>
      </c>
    </row>
    <row r="5128" spans="1:6" ht="15.75" thickBot="1" x14ac:dyDescent="0.3">
      <c r="A5128" s="140" t="s">
        <v>26</v>
      </c>
      <c r="B5128" s="146">
        <v>44106</v>
      </c>
      <c r="C5128" s="4">
        <v>270</v>
      </c>
      <c r="D5128" s="29">
        <f>C5128+D5104</f>
        <v>8349</v>
      </c>
      <c r="E5128" s="4">
        <v>2</v>
      </c>
      <c r="F5128" s="129">
        <f t="shared" si="443"/>
        <v>120</v>
      </c>
    </row>
    <row r="5129" spans="1:6" ht="15.75" thickBot="1" x14ac:dyDescent="0.3">
      <c r="A5129" s="140" t="s">
        <v>25</v>
      </c>
      <c r="B5129" s="146">
        <v>44106</v>
      </c>
      <c r="C5129" s="4">
        <v>371</v>
      </c>
      <c r="D5129" s="29">
        <f>C5129+D5105</f>
        <v>13497</v>
      </c>
      <c r="E5129" s="4">
        <v>4</v>
      </c>
      <c r="F5129" s="129">
        <f t="shared" si="443"/>
        <v>303</v>
      </c>
    </row>
    <row r="5130" spans="1:6" ht="15.75" thickBot="1" x14ac:dyDescent="0.3">
      <c r="A5130" s="140" t="s">
        <v>41</v>
      </c>
      <c r="B5130" s="146">
        <v>44106</v>
      </c>
      <c r="C5130" s="4">
        <v>327</v>
      </c>
      <c r="D5130" s="29">
        <f>C5130+D5106</f>
        <v>13101</v>
      </c>
      <c r="E5130" s="4">
        <v>14</v>
      </c>
      <c r="F5130" s="129">
        <f>E5130+F5106</f>
        <v>363</v>
      </c>
    </row>
    <row r="5131" spans="1:6" ht="15.75" thickBot="1" x14ac:dyDescent="0.3">
      <c r="A5131" s="140" t="s">
        <v>42</v>
      </c>
      <c r="B5131" s="146">
        <v>44106</v>
      </c>
      <c r="C5131" s="4">
        <v>3</v>
      </c>
      <c r="D5131" s="29">
        <f t="shared" ref="D5131:D5137" si="444">C5131+D5107</f>
        <v>754</v>
      </c>
      <c r="E5131" s="4">
        <v>4</v>
      </c>
      <c r="F5131" s="129">
        <f>E5131+F5107</f>
        <v>40</v>
      </c>
    </row>
    <row r="5132" spans="1:6" ht="15.75" thickBot="1" x14ac:dyDescent="0.3">
      <c r="A5132" s="140" t="s">
        <v>43</v>
      </c>
      <c r="B5132" s="146">
        <v>44106</v>
      </c>
      <c r="C5132" s="4">
        <v>73</v>
      </c>
      <c r="D5132" s="29">
        <f t="shared" si="444"/>
        <v>1638</v>
      </c>
      <c r="F5132" s="129">
        <f t="shared" si="443"/>
        <v>7</v>
      </c>
    </row>
    <row r="5133" spans="1:6" ht="15.75" thickBot="1" x14ac:dyDescent="0.3">
      <c r="A5133" s="140" t="s">
        <v>44</v>
      </c>
      <c r="B5133" s="146">
        <v>44106</v>
      </c>
      <c r="C5133" s="4">
        <v>137</v>
      </c>
      <c r="D5133" s="29">
        <f t="shared" si="444"/>
        <v>5123</v>
      </c>
      <c r="E5133" s="4">
        <v>2</v>
      </c>
      <c r="F5133" s="129">
        <f>E5133+F5109</f>
        <v>67</v>
      </c>
    </row>
    <row r="5134" spans="1:6" ht="15.75" thickBot="1" x14ac:dyDescent="0.3">
      <c r="A5134" s="140" t="s">
        <v>29</v>
      </c>
      <c r="B5134" s="146">
        <v>44106</v>
      </c>
      <c r="C5134" s="4">
        <v>2244</v>
      </c>
      <c r="D5134" s="29">
        <f t="shared" si="444"/>
        <v>46715</v>
      </c>
      <c r="E5134" s="4">
        <v>24</v>
      </c>
      <c r="F5134" s="129">
        <f>E5134+F5110</f>
        <v>491</v>
      </c>
    </row>
    <row r="5135" spans="1:6" ht="15.75" thickBot="1" x14ac:dyDescent="0.3">
      <c r="A5135" s="140" t="s">
        <v>45</v>
      </c>
      <c r="B5135" s="146">
        <v>44106</v>
      </c>
      <c r="C5135" s="4">
        <v>176</v>
      </c>
      <c r="D5135" s="29">
        <f t="shared" si="444"/>
        <v>3721</v>
      </c>
      <c r="E5135" s="4">
        <v>2</v>
      </c>
      <c r="F5135" s="129">
        <f t="shared" si="443"/>
        <v>64</v>
      </c>
    </row>
    <row r="5136" spans="1:6" ht="15.75" thickBot="1" x14ac:dyDescent="0.3">
      <c r="A5136" s="140" t="s">
        <v>46</v>
      </c>
      <c r="B5136" s="146">
        <v>44106</v>
      </c>
      <c r="C5136" s="4">
        <v>193</v>
      </c>
      <c r="D5136" s="29">
        <f t="shared" si="444"/>
        <v>4720</v>
      </c>
      <c r="E5136" s="4">
        <v>3</v>
      </c>
      <c r="F5136" s="129">
        <f t="shared" ref="F5136:F5147" si="445">E5136+F5112</f>
        <v>70</v>
      </c>
    </row>
    <row r="5137" spans="1:6" ht="15.75" thickBot="1" x14ac:dyDescent="0.3">
      <c r="A5137" s="141" t="s">
        <v>47</v>
      </c>
      <c r="B5137" s="146">
        <v>44106</v>
      </c>
      <c r="C5137" s="4">
        <v>674</v>
      </c>
      <c r="D5137" s="132">
        <f t="shared" si="444"/>
        <v>16220</v>
      </c>
      <c r="E5137" s="4">
        <v>8</v>
      </c>
      <c r="F5137" s="130">
        <f t="shared" si="445"/>
        <v>140</v>
      </c>
    </row>
    <row r="5138" spans="1:6" ht="15.75" thickBot="1" x14ac:dyDescent="0.3">
      <c r="A5138" s="64" t="s">
        <v>22</v>
      </c>
      <c r="B5138" s="146">
        <v>44107</v>
      </c>
      <c r="C5138" s="4">
        <v>4507</v>
      </c>
      <c r="D5138" s="131">
        <f>C5138+D5114</f>
        <v>433286</v>
      </c>
      <c r="E5138" s="4">
        <f>56+34</f>
        <v>90</v>
      </c>
      <c r="F5138" s="128">
        <f t="shared" si="445"/>
        <v>13468</v>
      </c>
    </row>
    <row r="5139" spans="1:6" ht="15.75" thickBot="1" x14ac:dyDescent="0.3">
      <c r="A5139" s="140" t="s">
        <v>20</v>
      </c>
      <c r="B5139" s="146">
        <v>44107</v>
      </c>
      <c r="C5139" s="4">
        <v>801</v>
      </c>
      <c r="D5139" s="29">
        <f t="shared" ref="D5139:D5151" si="446">C5139+D5115</f>
        <v>128741</v>
      </c>
      <c r="E5139" s="4">
        <f>8+12</f>
        <v>20</v>
      </c>
      <c r="F5139" s="129">
        <f t="shared" si="445"/>
        <v>3473</v>
      </c>
    </row>
    <row r="5140" spans="1:6" ht="15.75" thickBot="1" x14ac:dyDescent="0.3">
      <c r="A5140" s="140" t="s">
        <v>35</v>
      </c>
      <c r="B5140" s="146">
        <v>44107</v>
      </c>
      <c r="C5140" s="4">
        <v>6</v>
      </c>
      <c r="D5140" s="29">
        <f t="shared" si="446"/>
        <v>305</v>
      </c>
      <c r="F5140" s="129">
        <f t="shared" si="445"/>
        <v>0</v>
      </c>
    </row>
    <row r="5141" spans="1:6" ht="15.75" thickBot="1" x14ac:dyDescent="0.3">
      <c r="A5141" s="140" t="s">
        <v>21</v>
      </c>
      <c r="B5141" s="146">
        <v>44107</v>
      </c>
      <c r="C5141" s="4">
        <v>120</v>
      </c>
      <c r="D5141" s="29">
        <f t="shared" si="446"/>
        <v>9063</v>
      </c>
      <c r="E5141" s="4">
        <f>1</f>
        <v>1</v>
      </c>
      <c r="F5141" s="129">
        <f t="shared" si="445"/>
        <v>297</v>
      </c>
    </row>
    <row r="5142" spans="1:6" ht="15.75" thickBot="1" x14ac:dyDescent="0.3">
      <c r="A5142" s="140" t="s">
        <v>36</v>
      </c>
      <c r="B5142" s="146">
        <v>44107</v>
      </c>
      <c r="C5142" s="4">
        <v>149</v>
      </c>
      <c r="D5142" s="29">
        <f t="shared" si="446"/>
        <v>4506</v>
      </c>
      <c r="F5142" s="129">
        <f t="shared" si="445"/>
        <v>58</v>
      </c>
    </row>
    <row r="5143" spans="1:6" ht="15.75" thickBot="1" x14ac:dyDescent="0.3">
      <c r="A5143" s="140" t="s">
        <v>27</v>
      </c>
      <c r="B5143" s="146">
        <v>44107</v>
      </c>
      <c r="C5143" s="4">
        <v>1451</v>
      </c>
      <c r="D5143" s="29">
        <f t="shared" si="446"/>
        <v>39396</v>
      </c>
      <c r="E5143" s="4">
        <f>12+7</f>
        <v>19</v>
      </c>
      <c r="F5143" s="129">
        <f t="shared" si="445"/>
        <v>447</v>
      </c>
    </row>
    <row r="5144" spans="1:6" ht="15.75" thickBot="1" x14ac:dyDescent="0.3">
      <c r="A5144" s="140" t="s">
        <v>37</v>
      </c>
      <c r="B5144" s="146">
        <v>44107</v>
      </c>
      <c r="C5144" s="4">
        <v>3</v>
      </c>
      <c r="D5144" s="29">
        <f t="shared" si="446"/>
        <v>1170</v>
      </c>
      <c r="E5144" s="4">
        <f>1</f>
        <v>1</v>
      </c>
      <c r="F5144" s="129">
        <f t="shared" si="445"/>
        <v>27</v>
      </c>
    </row>
    <row r="5145" spans="1:6" ht="15.75" thickBot="1" x14ac:dyDescent="0.3">
      <c r="A5145" s="140" t="s">
        <v>38</v>
      </c>
      <c r="B5145" s="146">
        <v>44107</v>
      </c>
      <c r="C5145" s="4">
        <v>152</v>
      </c>
      <c r="D5145" s="29">
        <f t="shared" si="446"/>
        <v>7994</v>
      </c>
      <c r="E5145" s="4">
        <f>1</f>
        <v>1</v>
      </c>
      <c r="F5145" s="129">
        <f t="shared" si="445"/>
        <v>143</v>
      </c>
    </row>
    <row r="5146" spans="1:6" ht="15.75" thickBot="1" x14ac:dyDescent="0.3">
      <c r="A5146" s="140" t="s">
        <v>48</v>
      </c>
      <c r="B5146" s="146">
        <v>44107</v>
      </c>
      <c r="C5146" s="4">
        <v>-1</v>
      </c>
      <c r="D5146" s="29">
        <f t="shared" si="446"/>
        <v>105</v>
      </c>
      <c r="F5146" s="129">
        <f t="shared" si="445"/>
        <v>1</v>
      </c>
    </row>
    <row r="5147" spans="1:6" ht="15.75" thickBot="1" x14ac:dyDescent="0.3">
      <c r="A5147" s="140" t="s">
        <v>39</v>
      </c>
      <c r="B5147" s="146">
        <v>44107</v>
      </c>
      <c r="C5147" s="4">
        <v>122</v>
      </c>
      <c r="D5147" s="29">
        <f t="shared" si="446"/>
        <v>16083</v>
      </c>
      <c r="E5147" s="4">
        <f>8+2</f>
        <v>10</v>
      </c>
      <c r="F5147" s="129">
        <f t="shared" si="445"/>
        <v>539</v>
      </c>
    </row>
    <row r="5148" spans="1:6" ht="15.75" thickBot="1" x14ac:dyDescent="0.3">
      <c r="A5148" s="140" t="s">
        <v>40</v>
      </c>
      <c r="B5148" s="146">
        <v>44107</v>
      </c>
      <c r="C5148" s="4">
        <v>27</v>
      </c>
      <c r="D5148" s="29">
        <f t="shared" si="446"/>
        <v>831</v>
      </c>
      <c r="F5148" s="129">
        <f t="shared" ref="F5148:F5159" si="447">E5148+F5124</f>
        <v>9</v>
      </c>
    </row>
    <row r="5149" spans="1:6" ht="15.75" thickBot="1" x14ac:dyDescent="0.3">
      <c r="A5149" s="140" t="s">
        <v>28</v>
      </c>
      <c r="B5149" s="146">
        <v>44107</v>
      </c>
      <c r="C5149" s="4">
        <v>62</v>
      </c>
      <c r="D5149" s="29">
        <f t="shared" si="446"/>
        <v>5054</v>
      </c>
      <c r="F5149" s="129">
        <f t="shared" si="447"/>
        <v>105</v>
      </c>
    </row>
    <row r="5150" spans="1:6" ht="15.75" thickBot="1" x14ac:dyDescent="0.3">
      <c r="A5150" s="140" t="s">
        <v>24</v>
      </c>
      <c r="B5150" s="146">
        <v>44107</v>
      </c>
      <c r="C5150" s="4">
        <v>517</v>
      </c>
      <c r="D5150" s="29">
        <f t="shared" si="446"/>
        <v>27124</v>
      </c>
      <c r="E5150" s="4">
        <f>12+4</f>
        <v>16</v>
      </c>
      <c r="F5150" s="129">
        <f t="shared" si="447"/>
        <v>304</v>
      </c>
    </row>
    <row r="5151" spans="1:6" ht="15.75" thickBot="1" x14ac:dyDescent="0.3">
      <c r="A5151" s="140" t="s">
        <v>30</v>
      </c>
      <c r="B5151" s="146">
        <v>44107</v>
      </c>
      <c r="C5151" s="4">
        <v>5</v>
      </c>
      <c r="D5151" s="29">
        <f t="shared" si="446"/>
        <v>104</v>
      </c>
      <c r="F5151" s="129">
        <f t="shared" si="447"/>
        <v>4</v>
      </c>
    </row>
    <row r="5152" spans="1:6" ht="15.75" thickBot="1" x14ac:dyDescent="0.3">
      <c r="A5152" s="140" t="s">
        <v>26</v>
      </c>
      <c r="B5152" s="146">
        <v>44107</v>
      </c>
      <c r="C5152" s="4">
        <v>264</v>
      </c>
      <c r="D5152" s="29">
        <f>C5152+D5128</f>
        <v>8613</v>
      </c>
      <c r="E5152" s="4">
        <f>1</f>
        <v>1</v>
      </c>
      <c r="F5152" s="129">
        <f t="shared" si="447"/>
        <v>121</v>
      </c>
    </row>
    <row r="5153" spans="1:6" ht="15.75" thickBot="1" x14ac:dyDescent="0.3">
      <c r="A5153" s="140" t="s">
        <v>25</v>
      </c>
      <c r="B5153" s="146">
        <v>44107</v>
      </c>
      <c r="C5153" s="4">
        <v>330</v>
      </c>
      <c r="D5153" s="29">
        <f>C5153+D5129</f>
        <v>13827</v>
      </c>
      <c r="E5153" s="4">
        <f>2+2</f>
        <v>4</v>
      </c>
      <c r="F5153" s="129">
        <f t="shared" si="447"/>
        <v>307</v>
      </c>
    </row>
    <row r="5154" spans="1:6" ht="15.75" thickBot="1" x14ac:dyDescent="0.3">
      <c r="A5154" s="140" t="s">
        <v>41</v>
      </c>
      <c r="B5154" s="146">
        <v>44107</v>
      </c>
      <c r="C5154" s="4">
        <v>134</v>
      </c>
      <c r="D5154" s="29">
        <f>C5154+D5130</f>
        <v>13235</v>
      </c>
      <c r="E5154" s="4">
        <f>2+1</f>
        <v>3</v>
      </c>
      <c r="F5154" s="129">
        <f>E5154+F5130</f>
        <v>366</v>
      </c>
    </row>
    <row r="5155" spans="1:6" ht="15.75" thickBot="1" x14ac:dyDescent="0.3">
      <c r="A5155" s="140" t="s">
        <v>42</v>
      </c>
      <c r="B5155" s="146">
        <v>44107</v>
      </c>
      <c r="C5155" s="4">
        <v>75</v>
      </c>
      <c r="D5155" s="29">
        <f t="shared" ref="D5155:D5161" si="448">C5155+D5131</f>
        <v>829</v>
      </c>
      <c r="F5155" s="129">
        <f>E5155+F5131</f>
        <v>40</v>
      </c>
    </row>
    <row r="5156" spans="1:6" ht="15.75" thickBot="1" x14ac:dyDescent="0.3">
      <c r="A5156" s="140" t="s">
        <v>43</v>
      </c>
      <c r="B5156" s="146">
        <v>44107</v>
      </c>
      <c r="C5156" s="4">
        <v>11</v>
      </c>
      <c r="D5156" s="29">
        <f t="shared" si="448"/>
        <v>1649</v>
      </c>
      <c r="E5156" s="4">
        <f>7+5</f>
        <v>12</v>
      </c>
      <c r="F5156" s="129">
        <f t="shared" si="447"/>
        <v>19</v>
      </c>
    </row>
    <row r="5157" spans="1:6" ht="15.75" thickBot="1" x14ac:dyDescent="0.3">
      <c r="A5157" s="140" t="s">
        <v>44</v>
      </c>
      <c r="B5157" s="146">
        <v>44107</v>
      </c>
      <c r="C5157" s="4">
        <v>221</v>
      </c>
      <c r="D5157" s="29">
        <f t="shared" si="448"/>
        <v>5344</v>
      </c>
      <c r="F5157" s="129">
        <f>E5157+F5133</f>
        <v>67</v>
      </c>
    </row>
    <row r="5158" spans="1:6" ht="15.75" thickBot="1" x14ac:dyDescent="0.3">
      <c r="A5158" s="140" t="s">
        <v>29</v>
      </c>
      <c r="B5158" s="146">
        <v>44107</v>
      </c>
      <c r="C5158" s="4">
        <v>1450</v>
      </c>
      <c r="D5158" s="29">
        <f t="shared" si="448"/>
        <v>48165</v>
      </c>
      <c r="E5158" s="4">
        <f>7+8</f>
        <v>15</v>
      </c>
      <c r="F5158" s="129">
        <f>E5158+F5134</f>
        <v>506</v>
      </c>
    </row>
    <row r="5159" spans="1:6" ht="15.75" thickBot="1" x14ac:dyDescent="0.3">
      <c r="A5159" s="140" t="s">
        <v>45</v>
      </c>
      <c r="B5159" s="146">
        <v>44107</v>
      </c>
      <c r="C5159" s="4">
        <v>123</v>
      </c>
      <c r="D5159" s="29">
        <f t="shared" si="448"/>
        <v>3844</v>
      </c>
      <c r="E5159" s="4">
        <f>1</f>
        <v>1</v>
      </c>
      <c r="F5159" s="129">
        <f t="shared" si="447"/>
        <v>65</v>
      </c>
    </row>
    <row r="5160" spans="1:6" ht="15.75" thickBot="1" x14ac:dyDescent="0.3">
      <c r="A5160" s="140" t="s">
        <v>46</v>
      </c>
      <c r="B5160" s="146">
        <v>44107</v>
      </c>
      <c r="C5160" s="4">
        <v>188</v>
      </c>
      <c r="D5160" s="29">
        <f t="shared" si="448"/>
        <v>4908</v>
      </c>
      <c r="E5160" s="4">
        <f>1</f>
        <v>1</v>
      </c>
      <c r="F5160" s="129">
        <f t="shared" ref="F5160:F5171" si="449">E5160+F5136</f>
        <v>71</v>
      </c>
    </row>
    <row r="5161" spans="1:6" ht="15.75" thickBot="1" x14ac:dyDescent="0.3">
      <c r="A5161" s="141" t="s">
        <v>47</v>
      </c>
      <c r="B5161" s="146">
        <v>44107</v>
      </c>
      <c r="C5161" s="4">
        <v>412</v>
      </c>
      <c r="D5161" s="132">
        <f t="shared" si="448"/>
        <v>16632</v>
      </c>
      <c r="F5161" s="130">
        <f t="shared" si="449"/>
        <v>140</v>
      </c>
    </row>
    <row r="5162" spans="1:6" ht="15.75" thickBot="1" x14ac:dyDescent="0.3">
      <c r="A5162" s="64" t="s">
        <v>22</v>
      </c>
      <c r="B5162" s="146">
        <v>44108</v>
      </c>
      <c r="C5162" s="4">
        <v>2648</v>
      </c>
      <c r="D5162" s="131">
        <f>C5162+D5138</f>
        <v>435934</v>
      </c>
      <c r="E5162" s="4">
        <v>59</v>
      </c>
      <c r="F5162" s="128">
        <f t="shared" si="449"/>
        <v>13527</v>
      </c>
    </row>
    <row r="5163" spans="1:6" ht="15.75" thickBot="1" x14ac:dyDescent="0.3">
      <c r="A5163" s="140" t="s">
        <v>20</v>
      </c>
      <c r="B5163" s="146">
        <v>44108</v>
      </c>
      <c r="C5163" s="4">
        <v>533</v>
      </c>
      <c r="D5163" s="29">
        <f t="shared" ref="D5163:D5175" si="450">C5163+D5139</f>
        <v>129274</v>
      </c>
      <c r="E5163" s="4">
        <f>30+27</f>
        <v>57</v>
      </c>
      <c r="F5163" s="129">
        <f t="shared" si="449"/>
        <v>3530</v>
      </c>
    </row>
    <row r="5164" spans="1:6" ht="15.75" thickBot="1" x14ac:dyDescent="0.3">
      <c r="A5164" s="140" t="s">
        <v>35</v>
      </c>
      <c r="B5164" s="146">
        <v>44108</v>
      </c>
      <c r="C5164" s="4">
        <v>13</v>
      </c>
      <c r="D5164" s="29">
        <f t="shared" si="450"/>
        <v>318</v>
      </c>
      <c r="F5164" s="129">
        <f t="shared" si="449"/>
        <v>0</v>
      </c>
    </row>
    <row r="5165" spans="1:6" ht="15.75" thickBot="1" x14ac:dyDescent="0.3">
      <c r="A5165" s="140" t="s">
        <v>21</v>
      </c>
      <c r="B5165" s="146">
        <v>44108</v>
      </c>
      <c r="C5165" s="4">
        <v>177</v>
      </c>
      <c r="D5165" s="29">
        <f t="shared" si="450"/>
        <v>9240</v>
      </c>
      <c r="E5165" s="4">
        <f>2</f>
        <v>2</v>
      </c>
      <c r="F5165" s="129">
        <f t="shared" si="449"/>
        <v>299</v>
      </c>
    </row>
    <row r="5166" spans="1:6" ht="15.75" thickBot="1" x14ac:dyDescent="0.3">
      <c r="A5166" s="140" t="s">
        <v>36</v>
      </c>
      <c r="B5166" s="146">
        <v>44108</v>
      </c>
      <c r="C5166" s="4">
        <v>181</v>
      </c>
      <c r="D5166" s="29">
        <f t="shared" si="450"/>
        <v>4687</v>
      </c>
      <c r="F5166" s="129">
        <f t="shared" si="449"/>
        <v>58</v>
      </c>
    </row>
    <row r="5167" spans="1:6" ht="15.75" thickBot="1" x14ac:dyDescent="0.3">
      <c r="A5167" s="140" t="s">
        <v>27</v>
      </c>
      <c r="B5167" s="146">
        <v>44108</v>
      </c>
      <c r="C5167" s="4">
        <v>1154</v>
      </c>
      <c r="D5167" s="29">
        <f t="shared" si="450"/>
        <v>40550</v>
      </c>
      <c r="E5167" s="4">
        <f>9+16</f>
        <v>25</v>
      </c>
      <c r="F5167" s="129">
        <f t="shared" si="449"/>
        <v>472</v>
      </c>
    </row>
    <row r="5168" spans="1:6" ht="15.75" thickBot="1" x14ac:dyDescent="0.3">
      <c r="A5168" s="140" t="s">
        <v>37</v>
      </c>
      <c r="B5168" s="146">
        <v>44108</v>
      </c>
      <c r="C5168" s="4">
        <v>4</v>
      </c>
      <c r="D5168" s="29">
        <f t="shared" si="450"/>
        <v>1174</v>
      </c>
      <c r="F5168" s="129">
        <f t="shared" si="449"/>
        <v>27</v>
      </c>
    </row>
    <row r="5169" spans="1:6" ht="15.75" thickBot="1" x14ac:dyDescent="0.3">
      <c r="A5169" s="140" t="s">
        <v>38</v>
      </c>
      <c r="B5169" s="146">
        <v>44108</v>
      </c>
      <c r="C5169" s="4">
        <v>125</v>
      </c>
      <c r="D5169" s="29">
        <f t="shared" si="450"/>
        <v>8119</v>
      </c>
      <c r="F5169" s="129">
        <f t="shared" si="449"/>
        <v>143</v>
      </c>
    </row>
    <row r="5170" spans="1:6" ht="15.75" thickBot="1" x14ac:dyDescent="0.3">
      <c r="A5170" s="140" t="s">
        <v>48</v>
      </c>
      <c r="B5170" s="146">
        <v>44108</v>
      </c>
      <c r="C5170" s="4">
        <v>0</v>
      </c>
      <c r="D5170" s="29">
        <f t="shared" si="450"/>
        <v>105</v>
      </c>
      <c r="F5170" s="129">
        <f t="shared" si="449"/>
        <v>1</v>
      </c>
    </row>
    <row r="5171" spans="1:6" ht="15.75" thickBot="1" x14ac:dyDescent="0.3">
      <c r="A5171" s="140" t="s">
        <v>39</v>
      </c>
      <c r="B5171" s="146">
        <v>44108</v>
      </c>
      <c r="C5171" s="4">
        <v>37</v>
      </c>
      <c r="D5171" s="29">
        <f t="shared" si="450"/>
        <v>16120</v>
      </c>
      <c r="E5171" s="4">
        <f>16+5</f>
        <v>21</v>
      </c>
      <c r="F5171" s="129">
        <f t="shared" si="449"/>
        <v>560</v>
      </c>
    </row>
    <row r="5172" spans="1:6" ht="15.75" thickBot="1" x14ac:dyDescent="0.3">
      <c r="A5172" s="140" t="s">
        <v>40</v>
      </c>
      <c r="B5172" s="146">
        <v>44108</v>
      </c>
      <c r="C5172" s="4">
        <v>24</v>
      </c>
      <c r="D5172" s="29">
        <f t="shared" si="450"/>
        <v>855</v>
      </c>
      <c r="E5172" s="4">
        <f>2</f>
        <v>2</v>
      </c>
      <c r="F5172" s="129">
        <f t="shared" ref="F5172:F5183" si="451">E5172+F5148</f>
        <v>11</v>
      </c>
    </row>
    <row r="5173" spans="1:6" ht="15.75" thickBot="1" x14ac:dyDescent="0.3">
      <c r="A5173" s="140" t="s">
        <v>28</v>
      </c>
      <c r="B5173" s="146">
        <v>44108</v>
      </c>
      <c r="C5173" s="4">
        <v>62</v>
      </c>
      <c r="D5173" s="29">
        <f t="shared" si="450"/>
        <v>5116</v>
      </c>
      <c r="F5173" s="129">
        <f t="shared" si="451"/>
        <v>105</v>
      </c>
    </row>
    <row r="5174" spans="1:6" ht="15.75" thickBot="1" x14ac:dyDescent="0.3">
      <c r="A5174" s="140" t="s">
        <v>24</v>
      </c>
      <c r="B5174" s="146">
        <v>44108</v>
      </c>
      <c r="C5174" s="4">
        <v>377</v>
      </c>
      <c r="D5174" s="29">
        <f t="shared" si="450"/>
        <v>27501</v>
      </c>
      <c r="E5174" s="4">
        <f>2+4</f>
        <v>6</v>
      </c>
      <c r="F5174" s="129">
        <f t="shared" si="451"/>
        <v>310</v>
      </c>
    </row>
    <row r="5175" spans="1:6" ht="15.75" thickBot="1" x14ac:dyDescent="0.3">
      <c r="A5175" s="140" t="s">
        <v>30</v>
      </c>
      <c r="B5175" s="146">
        <v>44108</v>
      </c>
      <c r="C5175" s="4">
        <v>-1</v>
      </c>
      <c r="D5175" s="29">
        <f t="shared" si="450"/>
        <v>103</v>
      </c>
      <c r="F5175" s="129">
        <f t="shared" si="451"/>
        <v>4</v>
      </c>
    </row>
    <row r="5176" spans="1:6" ht="15.75" thickBot="1" x14ac:dyDescent="0.3">
      <c r="A5176" s="140" t="s">
        <v>26</v>
      </c>
      <c r="B5176" s="146">
        <v>44108</v>
      </c>
      <c r="C5176" s="4">
        <v>266</v>
      </c>
      <c r="D5176" s="29">
        <f>C5176+D5152</f>
        <v>8879</v>
      </c>
      <c r="E5176" s="4">
        <f>1</f>
        <v>1</v>
      </c>
      <c r="F5176" s="129">
        <f t="shared" si="451"/>
        <v>122</v>
      </c>
    </row>
    <row r="5177" spans="1:6" ht="15.75" thickBot="1" x14ac:dyDescent="0.3">
      <c r="A5177" s="140" t="s">
        <v>25</v>
      </c>
      <c r="B5177" s="146">
        <v>44108</v>
      </c>
      <c r="C5177" s="4">
        <v>230</v>
      </c>
      <c r="D5177" s="29">
        <f>C5177+D5153</f>
        <v>14057</v>
      </c>
      <c r="E5177" s="4">
        <f>2+1</f>
        <v>3</v>
      </c>
      <c r="F5177" s="129">
        <f t="shared" si="451"/>
        <v>310</v>
      </c>
    </row>
    <row r="5178" spans="1:6" ht="15.75" thickBot="1" x14ac:dyDescent="0.3">
      <c r="A5178" s="140" t="s">
        <v>41</v>
      </c>
      <c r="B5178" s="146">
        <v>44108</v>
      </c>
      <c r="C5178" s="4">
        <v>288</v>
      </c>
      <c r="D5178" s="29">
        <f>C5178+D5154</f>
        <v>13523</v>
      </c>
      <c r="E5178" s="4">
        <f>10+7</f>
        <v>17</v>
      </c>
      <c r="F5178" s="129">
        <f>E5178+F5154</f>
        <v>383</v>
      </c>
    </row>
    <row r="5179" spans="1:6" ht="15.75" thickBot="1" x14ac:dyDescent="0.3">
      <c r="A5179" s="140" t="s">
        <v>42</v>
      </c>
      <c r="B5179" s="146">
        <v>44108</v>
      </c>
      <c r="C5179" s="4">
        <v>10</v>
      </c>
      <c r="D5179" s="29">
        <f t="shared" ref="D5179:D5185" si="452">C5179+D5155</f>
        <v>839</v>
      </c>
      <c r="E5179" s="4">
        <f>2</f>
        <v>2</v>
      </c>
      <c r="F5179" s="129">
        <f>E5179+F5155</f>
        <v>42</v>
      </c>
    </row>
    <row r="5180" spans="1:6" ht="15.75" thickBot="1" x14ac:dyDescent="0.3">
      <c r="A5180" s="140" t="s">
        <v>43</v>
      </c>
      <c r="B5180" s="146">
        <v>44108</v>
      </c>
      <c r="C5180" s="4">
        <v>51</v>
      </c>
      <c r="D5180" s="29">
        <f t="shared" si="452"/>
        <v>1700</v>
      </c>
      <c r="E5180" s="4">
        <f>4+2</f>
        <v>6</v>
      </c>
      <c r="F5180" s="129">
        <f t="shared" si="451"/>
        <v>25</v>
      </c>
    </row>
    <row r="5181" spans="1:6" ht="15.75" thickBot="1" x14ac:dyDescent="0.3">
      <c r="A5181" s="140" t="s">
        <v>44</v>
      </c>
      <c r="B5181" s="146">
        <v>44108</v>
      </c>
      <c r="C5181" s="4">
        <v>109</v>
      </c>
      <c r="D5181" s="29">
        <f t="shared" si="452"/>
        <v>5453</v>
      </c>
      <c r="E5181" s="4">
        <f>1</f>
        <v>1</v>
      </c>
      <c r="F5181" s="129">
        <f>E5181+F5157</f>
        <v>68</v>
      </c>
    </row>
    <row r="5182" spans="1:6" ht="15.75" thickBot="1" x14ac:dyDescent="0.3">
      <c r="A5182" s="140" t="s">
        <v>29</v>
      </c>
      <c r="B5182" s="146">
        <v>44108</v>
      </c>
      <c r="C5182" s="4">
        <v>851</v>
      </c>
      <c r="D5182" s="29">
        <f t="shared" si="452"/>
        <v>49016</v>
      </c>
      <c r="E5182" s="4">
        <f>6+10</f>
        <v>16</v>
      </c>
      <c r="F5182" s="129">
        <f>E5182+F5158</f>
        <v>522</v>
      </c>
    </row>
    <row r="5183" spans="1:6" ht="15.75" thickBot="1" x14ac:dyDescent="0.3">
      <c r="A5183" s="140" t="s">
        <v>45</v>
      </c>
      <c r="B5183" s="146">
        <v>44108</v>
      </c>
      <c r="C5183" s="4">
        <v>58</v>
      </c>
      <c r="D5183" s="29">
        <f t="shared" si="452"/>
        <v>3902</v>
      </c>
      <c r="E5183" s="4">
        <f>2</f>
        <v>2</v>
      </c>
      <c r="F5183" s="129">
        <f t="shared" si="451"/>
        <v>67</v>
      </c>
    </row>
    <row r="5184" spans="1:6" ht="15.75" thickBot="1" x14ac:dyDescent="0.3">
      <c r="A5184" s="140" t="s">
        <v>46</v>
      </c>
      <c r="B5184" s="146">
        <v>44108</v>
      </c>
      <c r="C5184" s="4">
        <v>135</v>
      </c>
      <c r="D5184" s="29">
        <f t="shared" si="452"/>
        <v>5043</v>
      </c>
      <c r="F5184" s="129">
        <f t="shared" ref="F5184:F5195" si="453">E5184+F5160</f>
        <v>71</v>
      </c>
    </row>
    <row r="5185" spans="1:6" ht="15.75" thickBot="1" x14ac:dyDescent="0.3">
      <c r="A5185" s="141" t="s">
        <v>47</v>
      </c>
      <c r="B5185" s="146">
        <v>44108</v>
      </c>
      <c r="C5185" s="4">
        <v>336</v>
      </c>
      <c r="D5185" s="132">
        <f t="shared" si="452"/>
        <v>16968</v>
      </c>
      <c r="E5185" s="4">
        <f>1+1</f>
        <v>2</v>
      </c>
      <c r="F5185" s="130">
        <f t="shared" si="453"/>
        <v>142</v>
      </c>
    </row>
    <row r="5186" spans="1:6" ht="15.75" thickBot="1" x14ac:dyDescent="0.3">
      <c r="A5186" s="64" t="s">
        <v>22</v>
      </c>
      <c r="B5186" s="146">
        <v>44109</v>
      </c>
      <c r="C5186" s="4">
        <v>4471</v>
      </c>
      <c r="D5186" s="131">
        <f>C5186+D5162</f>
        <v>440405</v>
      </c>
      <c r="E5186" s="4">
        <v>203</v>
      </c>
      <c r="F5186" s="128">
        <f t="shared" si="453"/>
        <v>13730</v>
      </c>
    </row>
    <row r="5187" spans="1:6" ht="15.75" thickBot="1" x14ac:dyDescent="0.3">
      <c r="A5187" s="140" t="s">
        <v>20</v>
      </c>
      <c r="B5187" s="146">
        <v>44109</v>
      </c>
      <c r="C5187" s="4">
        <v>684</v>
      </c>
      <c r="D5187" s="29">
        <f t="shared" ref="D5187:D5199" si="454">C5187+D5163</f>
        <v>129958</v>
      </c>
      <c r="E5187" s="4">
        <v>59</v>
      </c>
      <c r="F5187" s="129">
        <f t="shared" si="453"/>
        <v>3589</v>
      </c>
    </row>
    <row r="5188" spans="1:6" ht="15.75" thickBot="1" x14ac:dyDescent="0.3">
      <c r="A5188" s="140" t="s">
        <v>35</v>
      </c>
      <c r="B5188" s="146">
        <v>44109</v>
      </c>
      <c r="C5188" s="4">
        <v>0</v>
      </c>
      <c r="D5188" s="29">
        <f t="shared" si="454"/>
        <v>318</v>
      </c>
      <c r="F5188" s="129">
        <f t="shared" si="453"/>
        <v>0</v>
      </c>
    </row>
    <row r="5189" spans="1:6" ht="15.75" thickBot="1" x14ac:dyDescent="0.3">
      <c r="A5189" s="140" t="s">
        <v>21</v>
      </c>
      <c r="B5189" s="146">
        <v>44109</v>
      </c>
      <c r="C5189" s="4">
        <v>101</v>
      </c>
      <c r="D5189" s="29">
        <f t="shared" si="454"/>
        <v>9341</v>
      </c>
      <c r="E5189" s="4">
        <v>5</v>
      </c>
      <c r="F5189" s="129">
        <f t="shared" si="453"/>
        <v>304</v>
      </c>
    </row>
    <row r="5190" spans="1:6" ht="15.75" thickBot="1" x14ac:dyDescent="0.3">
      <c r="A5190" s="140" t="s">
        <v>36</v>
      </c>
      <c r="B5190" s="146">
        <v>44109</v>
      </c>
      <c r="C5190" s="4">
        <v>234</v>
      </c>
      <c r="D5190" s="29">
        <f t="shared" si="454"/>
        <v>4921</v>
      </c>
      <c r="E5190" s="4">
        <v>11</v>
      </c>
      <c r="F5190" s="129">
        <f t="shared" si="453"/>
        <v>69</v>
      </c>
    </row>
    <row r="5191" spans="1:6" ht="15.75" thickBot="1" x14ac:dyDescent="0.3">
      <c r="A5191" s="140" t="s">
        <v>27</v>
      </c>
      <c r="B5191" s="146">
        <v>44109</v>
      </c>
      <c r="C5191" s="4">
        <v>1188</v>
      </c>
      <c r="D5191" s="29">
        <f t="shared" si="454"/>
        <v>41738</v>
      </c>
      <c r="E5191" s="4">
        <v>21</v>
      </c>
      <c r="F5191" s="129">
        <f t="shared" si="453"/>
        <v>493</v>
      </c>
    </row>
    <row r="5192" spans="1:6" ht="15.75" thickBot="1" x14ac:dyDescent="0.3">
      <c r="A5192" s="140" t="s">
        <v>37</v>
      </c>
      <c r="B5192" s="146">
        <v>44109</v>
      </c>
      <c r="C5192" s="4">
        <v>110</v>
      </c>
      <c r="D5192" s="29">
        <f t="shared" si="454"/>
        <v>1284</v>
      </c>
      <c r="E5192" s="4">
        <v>1</v>
      </c>
      <c r="F5192" s="129">
        <f t="shared" si="453"/>
        <v>28</v>
      </c>
    </row>
    <row r="5193" spans="1:6" ht="15.75" thickBot="1" x14ac:dyDescent="0.3">
      <c r="A5193" s="140" t="s">
        <v>38</v>
      </c>
      <c r="B5193" s="146">
        <v>44109</v>
      </c>
      <c r="C5193" s="4">
        <v>129</v>
      </c>
      <c r="D5193" s="29">
        <f t="shared" si="454"/>
        <v>8248</v>
      </c>
      <c r="E5193" s="4">
        <v>7</v>
      </c>
      <c r="F5193" s="129">
        <f t="shared" si="453"/>
        <v>150</v>
      </c>
    </row>
    <row r="5194" spans="1:6" ht="15.75" thickBot="1" x14ac:dyDescent="0.3">
      <c r="A5194" s="140" t="s">
        <v>48</v>
      </c>
      <c r="B5194" s="146">
        <v>44109</v>
      </c>
      <c r="C5194" s="4">
        <v>1</v>
      </c>
      <c r="D5194" s="29">
        <f t="shared" si="454"/>
        <v>106</v>
      </c>
      <c r="F5194" s="129">
        <f t="shared" si="453"/>
        <v>1</v>
      </c>
    </row>
    <row r="5195" spans="1:6" ht="15.75" thickBot="1" x14ac:dyDescent="0.3">
      <c r="A5195" s="140" t="s">
        <v>39</v>
      </c>
      <c r="B5195" s="146">
        <v>44109</v>
      </c>
      <c r="C5195" s="4">
        <v>61</v>
      </c>
      <c r="D5195" s="29">
        <f t="shared" si="454"/>
        <v>16181</v>
      </c>
      <c r="E5195" s="4">
        <v>29</v>
      </c>
      <c r="F5195" s="129">
        <f t="shared" si="453"/>
        <v>589</v>
      </c>
    </row>
    <row r="5196" spans="1:6" ht="15.75" thickBot="1" x14ac:dyDescent="0.3">
      <c r="A5196" s="140" t="s">
        <v>40</v>
      </c>
      <c r="B5196" s="146">
        <v>44109</v>
      </c>
      <c r="C5196" s="4">
        <v>16</v>
      </c>
      <c r="D5196" s="29">
        <f t="shared" si="454"/>
        <v>871</v>
      </c>
      <c r="F5196" s="129">
        <f t="shared" ref="F5196:F5207" si="455">E5196+F5172</f>
        <v>11</v>
      </c>
    </row>
    <row r="5197" spans="1:6" ht="15.75" thickBot="1" x14ac:dyDescent="0.3">
      <c r="A5197" s="140" t="s">
        <v>28</v>
      </c>
      <c r="B5197" s="146">
        <v>44109</v>
      </c>
      <c r="C5197" s="4">
        <v>85</v>
      </c>
      <c r="D5197" s="29">
        <f t="shared" si="454"/>
        <v>5201</v>
      </c>
      <c r="F5197" s="129">
        <f t="shared" si="455"/>
        <v>105</v>
      </c>
    </row>
    <row r="5198" spans="1:6" ht="15.75" thickBot="1" x14ac:dyDescent="0.3">
      <c r="A5198" s="140" t="s">
        <v>24</v>
      </c>
      <c r="B5198" s="146">
        <v>44109</v>
      </c>
      <c r="C5198" s="4">
        <v>384</v>
      </c>
      <c r="D5198" s="29">
        <f t="shared" si="454"/>
        <v>27885</v>
      </c>
      <c r="E5198" s="4">
        <v>8</v>
      </c>
      <c r="F5198" s="129">
        <f t="shared" si="455"/>
        <v>318</v>
      </c>
    </row>
    <row r="5199" spans="1:6" ht="15.75" thickBot="1" x14ac:dyDescent="0.3">
      <c r="A5199" s="140" t="s">
        <v>30</v>
      </c>
      <c r="B5199" s="146">
        <v>44109</v>
      </c>
      <c r="C5199" s="4">
        <v>4</v>
      </c>
      <c r="D5199" s="29">
        <f t="shared" si="454"/>
        <v>107</v>
      </c>
      <c r="F5199" s="129">
        <f t="shared" si="455"/>
        <v>4</v>
      </c>
    </row>
    <row r="5200" spans="1:6" ht="15.75" thickBot="1" x14ac:dyDescent="0.3">
      <c r="A5200" s="140" t="s">
        <v>26</v>
      </c>
      <c r="B5200" s="146">
        <v>44109</v>
      </c>
      <c r="C5200" s="4">
        <v>251</v>
      </c>
      <c r="D5200" s="29">
        <f>C5200+D5176</f>
        <v>9130</v>
      </c>
      <c r="F5200" s="129">
        <f t="shared" si="455"/>
        <v>122</v>
      </c>
    </row>
    <row r="5201" spans="1:6" ht="15.75" thickBot="1" x14ac:dyDescent="0.3">
      <c r="A5201" s="140" t="s">
        <v>25</v>
      </c>
      <c r="B5201" s="146">
        <v>44109</v>
      </c>
      <c r="C5201" s="4">
        <v>257</v>
      </c>
      <c r="D5201" s="29">
        <f>C5201+D5177</f>
        <v>14314</v>
      </c>
      <c r="E5201" s="4">
        <v>10</v>
      </c>
      <c r="F5201" s="129">
        <f t="shared" si="455"/>
        <v>320</v>
      </c>
    </row>
    <row r="5202" spans="1:6" ht="15.75" thickBot="1" x14ac:dyDescent="0.3">
      <c r="A5202" s="140" t="s">
        <v>41</v>
      </c>
      <c r="B5202" s="146">
        <v>44109</v>
      </c>
      <c r="C5202" s="4">
        <v>217</v>
      </c>
      <c r="D5202" s="29">
        <f>C5202+D5178</f>
        <v>13740</v>
      </c>
      <c r="E5202" s="4">
        <v>41</v>
      </c>
      <c r="F5202" s="129">
        <f>E5202+F5178</f>
        <v>424</v>
      </c>
    </row>
    <row r="5203" spans="1:6" ht="15.75" thickBot="1" x14ac:dyDescent="0.3">
      <c r="A5203" s="140" t="s">
        <v>42</v>
      </c>
      <c r="B5203" s="146">
        <v>44109</v>
      </c>
      <c r="C5203" s="4">
        <v>84</v>
      </c>
      <c r="D5203" s="29">
        <f t="shared" ref="D5203:D5209" si="456">C5203+D5179</f>
        <v>923</v>
      </c>
      <c r="F5203" s="129">
        <f>E5203+F5179</f>
        <v>42</v>
      </c>
    </row>
    <row r="5204" spans="1:6" ht="15.75" thickBot="1" x14ac:dyDescent="0.3">
      <c r="A5204" s="140" t="s">
        <v>43</v>
      </c>
      <c r="B5204" s="146">
        <v>44109</v>
      </c>
      <c r="C5204" s="4">
        <v>104</v>
      </c>
      <c r="D5204" s="29">
        <f t="shared" si="456"/>
        <v>1804</v>
      </c>
      <c r="E5204" s="4">
        <v>3</v>
      </c>
      <c r="F5204" s="129">
        <f t="shared" si="455"/>
        <v>28</v>
      </c>
    </row>
    <row r="5205" spans="1:6" ht="15.75" thickBot="1" x14ac:dyDescent="0.3">
      <c r="A5205" s="140" t="s">
        <v>44</v>
      </c>
      <c r="B5205" s="146">
        <v>44109</v>
      </c>
      <c r="C5205" s="4">
        <v>110</v>
      </c>
      <c r="D5205" s="29">
        <f t="shared" si="456"/>
        <v>5563</v>
      </c>
      <c r="E5205" s="4">
        <v>3</v>
      </c>
      <c r="F5205" s="129">
        <f>E5205+F5181</f>
        <v>71</v>
      </c>
    </row>
    <row r="5206" spans="1:6" ht="15.75" thickBot="1" x14ac:dyDescent="0.3">
      <c r="A5206" s="140" t="s">
        <v>29</v>
      </c>
      <c r="B5206" s="146">
        <v>44109</v>
      </c>
      <c r="C5206" s="4">
        <v>1670</v>
      </c>
      <c r="D5206" s="29">
        <f t="shared" si="456"/>
        <v>50686</v>
      </c>
      <c r="E5206" s="4">
        <v>34</v>
      </c>
      <c r="F5206" s="129">
        <f>E5206+F5182</f>
        <v>556</v>
      </c>
    </row>
    <row r="5207" spans="1:6" ht="15.75" thickBot="1" x14ac:dyDescent="0.3">
      <c r="A5207" s="140" t="s">
        <v>45</v>
      </c>
      <c r="B5207" s="146">
        <v>44109</v>
      </c>
      <c r="C5207" s="4">
        <v>112</v>
      </c>
      <c r="D5207" s="29">
        <f t="shared" si="456"/>
        <v>4014</v>
      </c>
      <c r="E5207" s="4">
        <v>2</v>
      </c>
      <c r="F5207" s="129">
        <f t="shared" si="455"/>
        <v>69</v>
      </c>
    </row>
    <row r="5208" spans="1:6" ht="15.75" thickBot="1" x14ac:dyDescent="0.3">
      <c r="A5208" s="140" t="s">
        <v>46</v>
      </c>
      <c r="B5208" s="146">
        <v>44109</v>
      </c>
      <c r="C5208" s="4">
        <v>133</v>
      </c>
      <c r="D5208" s="29">
        <f t="shared" si="456"/>
        <v>5176</v>
      </c>
      <c r="E5208" s="4">
        <v>3</v>
      </c>
      <c r="F5208" s="129">
        <f t="shared" ref="F5208:F5219" si="457">E5208+F5184</f>
        <v>74</v>
      </c>
    </row>
    <row r="5209" spans="1:6" ht="15.75" thickBot="1" x14ac:dyDescent="0.3">
      <c r="A5209" s="141" t="s">
        <v>47</v>
      </c>
      <c r="B5209" s="146">
        <v>44109</v>
      </c>
      <c r="C5209" s="4">
        <v>836</v>
      </c>
      <c r="D5209" s="132">
        <f t="shared" si="456"/>
        <v>17804</v>
      </c>
      <c r="E5209" s="4">
        <v>9</v>
      </c>
      <c r="F5209" s="130">
        <f t="shared" si="457"/>
        <v>151</v>
      </c>
    </row>
    <row r="5210" spans="1:6" ht="15.75" thickBot="1" x14ac:dyDescent="0.3">
      <c r="A5210" s="64" t="s">
        <v>22</v>
      </c>
      <c r="B5210" s="146">
        <v>44110</v>
      </c>
      <c r="C5210" s="4">
        <v>5659</v>
      </c>
      <c r="D5210" s="131">
        <f>C5210+D5186</f>
        <v>446064</v>
      </c>
      <c r="E5210" s="4">
        <v>149</v>
      </c>
      <c r="F5210" s="128">
        <f t="shared" si="457"/>
        <v>13879</v>
      </c>
    </row>
    <row r="5211" spans="1:6" ht="15.75" thickBot="1" x14ac:dyDescent="0.3">
      <c r="A5211" s="140" t="s">
        <v>20</v>
      </c>
      <c r="B5211" s="146">
        <v>44110</v>
      </c>
      <c r="C5211" s="4">
        <v>883</v>
      </c>
      <c r="D5211" s="29">
        <f t="shared" ref="D5211:D5223" si="458">C5211+D5187</f>
        <v>130841</v>
      </c>
      <c r="E5211" s="4">
        <v>51</v>
      </c>
      <c r="F5211" s="129">
        <f t="shared" si="457"/>
        <v>3640</v>
      </c>
    </row>
    <row r="5212" spans="1:6" ht="15.75" thickBot="1" x14ac:dyDescent="0.3">
      <c r="A5212" s="140" t="s">
        <v>35</v>
      </c>
      <c r="B5212" s="146">
        <v>44110</v>
      </c>
      <c r="C5212" s="4">
        <v>9</v>
      </c>
      <c r="D5212" s="29">
        <f t="shared" si="458"/>
        <v>327</v>
      </c>
      <c r="F5212" s="129">
        <f t="shared" si="457"/>
        <v>0</v>
      </c>
    </row>
    <row r="5213" spans="1:6" ht="15.75" thickBot="1" x14ac:dyDescent="0.3">
      <c r="A5213" s="140" t="s">
        <v>21</v>
      </c>
      <c r="B5213" s="146">
        <v>44110</v>
      </c>
      <c r="C5213" s="4">
        <v>145</v>
      </c>
      <c r="D5213" s="29">
        <f t="shared" si="458"/>
        <v>9486</v>
      </c>
      <c r="E5213" s="4">
        <v>4</v>
      </c>
      <c r="F5213" s="129">
        <f t="shared" si="457"/>
        <v>308</v>
      </c>
    </row>
    <row r="5214" spans="1:6" ht="15.75" thickBot="1" x14ac:dyDescent="0.3">
      <c r="A5214" s="140" t="s">
        <v>36</v>
      </c>
      <c r="B5214" s="146">
        <v>44110</v>
      </c>
      <c r="C5214" s="4">
        <v>322</v>
      </c>
      <c r="D5214" s="29">
        <f t="shared" si="458"/>
        <v>5243</v>
      </c>
      <c r="F5214" s="129">
        <f t="shared" si="457"/>
        <v>69</v>
      </c>
    </row>
    <row r="5215" spans="1:6" ht="15.75" thickBot="1" x14ac:dyDescent="0.3">
      <c r="A5215" s="140" t="s">
        <v>27</v>
      </c>
      <c r="B5215" s="146">
        <v>44110</v>
      </c>
      <c r="C5215" s="4">
        <v>1455</v>
      </c>
      <c r="D5215" s="29">
        <f t="shared" si="458"/>
        <v>43193</v>
      </c>
      <c r="E5215" s="4">
        <v>21</v>
      </c>
      <c r="F5215" s="129">
        <f t="shared" si="457"/>
        <v>514</v>
      </c>
    </row>
    <row r="5216" spans="1:6" ht="15.75" thickBot="1" x14ac:dyDescent="0.3">
      <c r="A5216" s="140" t="s">
        <v>37</v>
      </c>
      <c r="B5216" s="146">
        <v>44110</v>
      </c>
      <c r="C5216" s="4">
        <v>72</v>
      </c>
      <c r="D5216" s="29">
        <f t="shared" si="458"/>
        <v>1356</v>
      </c>
      <c r="E5216" s="4">
        <v>3</v>
      </c>
      <c r="F5216" s="129">
        <f t="shared" si="457"/>
        <v>31</v>
      </c>
    </row>
    <row r="5217" spans="1:6" ht="15.75" thickBot="1" x14ac:dyDescent="0.3">
      <c r="A5217" s="140" t="s">
        <v>38</v>
      </c>
      <c r="B5217" s="146">
        <v>44110</v>
      </c>
      <c r="C5217" s="4">
        <v>201</v>
      </c>
      <c r="D5217" s="29">
        <f t="shared" si="458"/>
        <v>8449</v>
      </c>
      <c r="E5217" s="4">
        <v>3</v>
      </c>
      <c r="F5217" s="129">
        <f t="shared" si="457"/>
        <v>153</v>
      </c>
    </row>
    <row r="5218" spans="1:6" ht="15.75" thickBot="1" x14ac:dyDescent="0.3">
      <c r="A5218" s="140" t="s">
        <v>48</v>
      </c>
      <c r="B5218" s="146">
        <v>44110</v>
      </c>
      <c r="C5218" s="4">
        <v>0</v>
      </c>
      <c r="D5218" s="29">
        <f t="shared" si="458"/>
        <v>106</v>
      </c>
      <c r="F5218" s="129">
        <f t="shared" si="457"/>
        <v>1</v>
      </c>
    </row>
    <row r="5219" spans="1:6" ht="15.75" thickBot="1" x14ac:dyDescent="0.3">
      <c r="A5219" s="140" t="s">
        <v>39</v>
      </c>
      <c r="B5219" s="146">
        <v>44110</v>
      </c>
      <c r="C5219" s="4">
        <v>109</v>
      </c>
      <c r="D5219" s="29">
        <f t="shared" si="458"/>
        <v>16290</v>
      </c>
      <c r="E5219" s="4">
        <v>19</v>
      </c>
      <c r="F5219" s="129">
        <f t="shared" si="457"/>
        <v>608</v>
      </c>
    </row>
    <row r="5220" spans="1:6" ht="15.75" thickBot="1" x14ac:dyDescent="0.3">
      <c r="A5220" s="140" t="s">
        <v>40</v>
      </c>
      <c r="B5220" s="146">
        <v>44110</v>
      </c>
      <c r="C5220" s="4">
        <v>26</v>
      </c>
      <c r="D5220" s="29">
        <f t="shared" si="458"/>
        <v>897</v>
      </c>
      <c r="F5220" s="129">
        <f t="shared" ref="F5220:F5231" si="459">E5220+F5196</f>
        <v>11</v>
      </c>
    </row>
    <row r="5221" spans="1:6" ht="15.75" thickBot="1" x14ac:dyDescent="0.3">
      <c r="A5221" s="140" t="s">
        <v>28</v>
      </c>
      <c r="B5221" s="146">
        <v>44110</v>
      </c>
      <c r="C5221" s="4">
        <v>110</v>
      </c>
      <c r="D5221" s="29">
        <f t="shared" si="458"/>
        <v>5311</v>
      </c>
      <c r="F5221" s="129">
        <f t="shared" si="459"/>
        <v>105</v>
      </c>
    </row>
    <row r="5222" spans="1:6" ht="15.75" thickBot="1" x14ac:dyDescent="0.3">
      <c r="A5222" s="140" t="s">
        <v>24</v>
      </c>
      <c r="B5222" s="146">
        <v>44110</v>
      </c>
      <c r="C5222" s="4">
        <v>680</v>
      </c>
      <c r="D5222" s="29">
        <f t="shared" si="458"/>
        <v>28565</v>
      </c>
      <c r="E5222" s="4">
        <v>44</v>
      </c>
      <c r="F5222" s="129">
        <f t="shared" si="459"/>
        <v>362</v>
      </c>
    </row>
    <row r="5223" spans="1:6" ht="15.75" thickBot="1" x14ac:dyDescent="0.3">
      <c r="A5223" s="140" t="s">
        <v>30</v>
      </c>
      <c r="B5223" s="146">
        <v>44110</v>
      </c>
      <c r="C5223" s="4">
        <v>11</v>
      </c>
      <c r="D5223" s="29">
        <f t="shared" si="458"/>
        <v>118</v>
      </c>
      <c r="F5223" s="129">
        <f t="shared" si="459"/>
        <v>4</v>
      </c>
    </row>
    <row r="5224" spans="1:6" ht="15.75" thickBot="1" x14ac:dyDescent="0.3">
      <c r="A5224" s="140" t="s">
        <v>26</v>
      </c>
      <c r="B5224" s="146">
        <v>44110</v>
      </c>
      <c r="C5224" s="4">
        <v>356</v>
      </c>
      <c r="D5224" s="29">
        <f>C5224+D5200</f>
        <v>9486</v>
      </c>
      <c r="E5224" s="4">
        <v>1</v>
      </c>
      <c r="F5224" s="129">
        <f t="shared" si="459"/>
        <v>123</v>
      </c>
    </row>
    <row r="5225" spans="1:6" ht="15.75" thickBot="1" x14ac:dyDescent="0.3">
      <c r="A5225" s="140" t="s">
        <v>25</v>
      </c>
      <c r="B5225" s="146">
        <v>44110</v>
      </c>
      <c r="C5225" s="4">
        <v>338</v>
      </c>
      <c r="D5225" s="29">
        <f>C5225+D5201</f>
        <v>14652</v>
      </c>
      <c r="E5225" s="4">
        <v>11</v>
      </c>
      <c r="F5225" s="129">
        <f t="shared" si="459"/>
        <v>331</v>
      </c>
    </row>
    <row r="5226" spans="1:6" ht="15.75" thickBot="1" x14ac:dyDescent="0.3">
      <c r="A5226" s="140" t="s">
        <v>41</v>
      </c>
      <c r="B5226" s="146">
        <v>44110</v>
      </c>
      <c r="C5226" s="4">
        <v>222</v>
      </c>
      <c r="D5226" s="29">
        <f>C5226+D5202</f>
        <v>13962</v>
      </c>
      <c r="E5226" s="4">
        <v>11</v>
      </c>
      <c r="F5226" s="129">
        <f>E5226+F5202</f>
        <v>435</v>
      </c>
    </row>
    <row r="5227" spans="1:6" ht="15.75" thickBot="1" x14ac:dyDescent="0.3">
      <c r="A5227" s="140" t="s">
        <v>42</v>
      </c>
      <c r="B5227" s="146">
        <v>44110</v>
      </c>
      <c r="C5227" s="4">
        <v>64</v>
      </c>
      <c r="D5227" s="29">
        <f t="shared" ref="D5227:D5233" si="460">C5227+D5203</f>
        <v>987</v>
      </c>
      <c r="F5227" s="129">
        <f>E5227+F5203</f>
        <v>42</v>
      </c>
    </row>
    <row r="5228" spans="1:6" ht="15.75" thickBot="1" x14ac:dyDescent="0.3">
      <c r="A5228" s="140" t="s">
        <v>43</v>
      </c>
      <c r="B5228" s="146">
        <v>44110</v>
      </c>
      <c r="C5228" s="4">
        <v>61</v>
      </c>
      <c r="D5228" s="29">
        <f t="shared" si="460"/>
        <v>1865</v>
      </c>
      <c r="E5228" s="4">
        <v>3</v>
      </c>
      <c r="F5228" s="129">
        <f t="shared" si="459"/>
        <v>31</v>
      </c>
    </row>
    <row r="5229" spans="1:6" ht="15.75" thickBot="1" x14ac:dyDescent="0.3">
      <c r="A5229" s="140" t="s">
        <v>44</v>
      </c>
      <c r="B5229" s="146">
        <v>44110</v>
      </c>
      <c r="C5229" s="4">
        <v>55</v>
      </c>
      <c r="D5229" s="29">
        <f t="shared" si="460"/>
        <v>5618</v>
      </c>
      <c r="E5229" s="4">
        <v>1</v>
      </c>
      <c r="F5229" s="129">
        <f>E5229+F5205</f>
        <v>72</v>
      </c>
    </row>
    <row r="5230" spans="1:6" ht="15.75" thickBot="1" x14ac:dyDescent="0.3">
      <c r="A5230" s="140" t="s">
        <v>29</v>
      </c>
      <c r="B5230" s="146">
        <v>44110</v>
      </c>
      <c r="C5230" s="4">
        <v>2209</v>
      </c>
      <c r="D5230" s="29">
        <f t="shared" si="460"/>
        <v>52895</v>
      </c>
      <c r="E5230" s="4">
        <v>16</v>
      </c>
      <c r="F5230" s="129">
        <f>E5230+F5206</f>
        <v>572</v>
      </c>
    </row>
    <row r="5231" spans="1:6" ht="15.75" thickBot="1" x14ac:dyDescent="0.3">
      <c r="A5231" s="140" t="s">
        <v>45</v>
      </c>
      <c r="B5231" s="146">
        <v>44110</v>
      </c>
      <c r="C5231" s="4">
        <v>154</v>
      </c>
      <c r="D5231" s="29">
        <f t="shared" si="460"/>
        <v>4168</v>
      </c>
      <c r="E5231" s="4">
        <v>4</v>
      </c>
      <c r="F5231" s="129">
        <f t="shared" si="459"/>
        <v>73</v>
      </c>
    </row>
    <row r="5232" spans="1:6" ht="15.75" thickBot="1" x14ac:dyDescent="0.3">
      <c r="A5232" s="140" t="s">
        <v>46</v>
      </c>
      <c r="B5232" s="146">
        <v>44110</v>
      </c>
      <c r="C5232" s="4">
        <v>244</v>
      </c>
      <c r="D5232" s="29">
        <f t="shared" si="460"/>
        <v>5420</v>
      </c>
      <c r="E5232" s="4">
        <v>1</v>
      </c>
      <c r="F5232" s="129">
        <f t="shared" ref="F5232:F5243" si="461">E5232+F5208</f>
        <v>75</v>
      </c>
    </row>
    <row r="5233" spans="1:6" ht="15.75" thickBot="1" x14ac:dyDescent="0.3">
      <c r="A5233" s="141" t="s">
        <v>47</v>
      </c>
      <c r="B5233" s="146">
        <v>44110</v>
      </c>
      <c r="C5233" s="4">
        <v>1356</v>
      </c>
      <c r="D5233" s="132">
        <f t="shared" si="460"/>
        <v>19160</v>
      </c>
      <c r="E5233" s="4">
        <v>17</v>
      </c>
      <c r="F5233" s="130">
        <f t="shared" si="461"/>
        <v>168</v>
      </c>
    </row>
    <row r="5234" spans="1:6" ht="15.75" thickBot="1" x14ac:dyDescent="0.3">
      <c r="A5234" s="64" t="s">
        <v>22</v>
      </c>
      <c r="B5234" s="146">
        <v>44111</v>
      </c>
      <c r="C5234" s="4">
        <v>5222</v>
      </c>
      <c r="D5234" s="131">
        <f>C5234+D5210</f>
        <v>451286</v>
      </c>
      <c r="E5234" s="4">
        <v>187</v>
      </c>
      <c r="F5234" s="128">
        <f t="shared" si="461"/>
        <v>14066</v>
      </c>
    </row>
    <row r="5235" spans="1:6" ht="15.75" thickBot="1" x14ac:dyDescent="0.3">
      <c r="A5235" s="140" t="s">
        <v>20</v>
      </c>
      <c r="B5235" s="146">
        <v>44111</v>
      </c>
      <c r="C5235" s="4">
        <v>956</v>
      </c>
      <c r="D5235" s="29">
        <f t="shared" ref="D5235:D5247" si="462">C5235+D5211</f>
        <v>131797</v>
      </c>
      <c r="E5235" s="4">
        <v>63</v>
      </c>
      <c r="F5235" s="129">
        <f t="shared" si="461"/>
        <v>3703</v>
      </c>
    </row>
    <row r="5236" spans="1:6" ht="15.75" thickBot="1" x14ac:dyDescent="0.3">
      <c r="A5236" s="140" t="s">
        <v>35</v>
      </c>
      <c r="B5236" s="146">
        <v>44111</v>
      </c>
      <c r="C5236" s="4">
        <v>8</v>
      </c>
      <c r="D5236" s="29">
        <f t="shared" si="462"/>
        <v>335</v>
      </c>
      <c r="F5236" s="129">
        <f t="shared" si="461"/>
        <v>0</v>
      </c>
    </row>
    <row r="5237" spans="1:6" ht="15.75" thickBot="1" x14ac:dyDescent="0.3">
      <c r="A5237" s="140" t="s">
        <v>21</v>
      </c>
      <c r="B5237" s="146">
        <v>44111</v>
      </c>
      <c r="C5237" s="4">
        <v>207</v>
      </c>
      <c r="D5237" s="29">
        <f t="shared" si="462"/>
        <v>9693</v>
      </c>
      <c r="E5237" s="4">
        <v>5</v>
      </c>
      <c r="F5237" s="129">
        <f t="shared" si="461"/>
        <v>313</v>
      </c>
    </row>
    <row r="5238" spans="1:6" ht="15.75" thickBot="1" x14ac:dyDescent="0.3">
      <c r="A5238" s="140" t="s">
        <v>36</v>
      </c>
      <c r="B5238" s="146">
        <v>44111</v>
      </c>
      <c r="C5238" s="4">
        <v>381</v>
      </c>
      <c r="D5238" s="29">
        <f t="shared" si="462"/>
        <v>5624</v>
      </c>
      <c r="E5238" s="4">
        <v>5</v>
      </c>
      <c r="F5238" s="129">
        <f t="shared" si="461"/>
        <v>74</v>
      </c>
    </row>
    <row r="5239" spans="1:6" ht="15.75" thickBot="1" x14ac:dyDescent="0.3">
      <c r="A5239" s="140" t="s">
        <v>27</v>
      </c>
      <c r="B5239" s="146">
        <v>44111</v>
      </c>
      <c r="C5239" s="4">
        <v>1749</v>
      </c>
      <c r="D5239" s="29">
        <f t="shared" si="462"/>
        <v>44942</v>
      </c>
      <c r="E5239" s="4">
        <v>10</v>
      </c>
      <c r="F5239" s="129">
        <f t="shared" si="461"/>
        <v>524</v>
      </c>
    </row>
    <row r="5240" spans="1:6" ht="15.75" thickBot="1" x14ac:dyDescent="0.3">
      <c r="A5240" s="140" t="s">
        <v>37</v>
      </c>
      <c r="B5240" s="146">
        <v>44111</v>
      </c>
      <c r="C5240" s="4">
        <v>5</v>
      </c>
      <c r="D5240" s="29">
        <f t="shared" si="462"/>
        <v>1361</v>
      </c>
      <c r="F5240" s="129">
        <f t="shared" si="461"/>
        <v>31</v>
      </c>
    </row>
    <row r="5241" spans="1:6" ht="15.75" thickBot="1" x14ac:dyDescent="0.3">
      <c r="A5241" s="140" t="s">
        <v>38</v>
      </c>
      <c r="B5241" s="146">
        <v>44111</v>
      </c>
      <c r="C5241" s="4">
        <v>170</v>
      </c>
      <c r="D5241" s="29">
        <f t="shared" si="462"/>
        <v>8619</v>
      </c>
      <c r="E5241" s="4">
        <v>7</v>
      </c>
      <c r="F5241" s="129">
        <f t="shared" si="461"/>
        <v>160</v>
      </c>
    </row>
    <row r="5242" spans="1:6" ht="15.75" thickBot="1" x14ac:dyDescent="0.3">
      <c r="A5242" s="140" t="s">
        <v>48</v>
      </c>
      <c r="B5242" s="146">
        <v>44111</v>
      </c>
      <c r="C5242" s="4">
        <v>-1</v>
      </c>
      <c r="D5242" s="29">
        <f t="shared" si="462"/>
        <v>105</v>
      </c>
      <c r="F5242" s="129">
        <f t="shared" si="461"/>
        <v>1</v>
      </c>
    </row>
    <row r="5243" spans="1:6" ht="15.75" thickBot="1" x14ac:dyDescent="0.3">
      <c r="A5243" s="140" t="s">
        <v>39</v>
      </c>
      <c r="B5243" s="146">
        <v>44111</v>
      </c>
      <c r="C5243" s="4">
        <v>65</v>
      </c>
      <c r="D5243" s="29">
        <f t="shared" si="462"/>
        <v>16355</v>
      </c>
      <c r="F5243" s="129">
        <f t="shared" si="461"/>
        <v>608</v>
      </c>
    </row>
    <row r="5244" spans="1:6" ht="15.75" thickBot="1" x14ac:dyDescent="0.3">
      <c r="A5244" s="140" t="s">
        <v>40</v>
      </c>
      <c r="B5244" s="146">
        <v>44111</v>
      </c>
      <c r="C5244" s="4">
        <v>33</v>
      </c>
      <c r="D5244" s="29">
        <f t="shared" si="462"/>
        <v>930</v>
      </c>
      <c r="F5244" s="129">
        <f t="shared" ref="F5244:F5255" si="463">E5244+F5220</f>
        <v>11</v>
      </c>
    </row>
    <row r="5245" spans="1:6" ht="15.75" thickBot="1" x14ac:dyDescent="0.3">
      <c r="A5245" s="140" t="s">
        <v>28</v>
      </c>
      <c r="B5245" s="146">
        <v>44111</v>
      </c>
      <c r="C5245" s="4">
        <v>119</v>
      </c>
      <c r="D5245" s="29">
        <f t="shared" si="462"/>
        <v>5430</v>
      </c>
      <c r="E5245" s="4">
        <v>25</v>
      </c>
      <c r="F5245" s="129">
        <f t="shared" si="463"/>
        <v>130</v>
      </c>
    </row>
    <row r="5246" spans="1:6" ht="15.75" thickBot="1" x14ac:dyDescent="0.3">
      <c r="A5246" s="140" t="s">
        <v>24</v>
      </c>
      <c r="B5246" s="146">
        <v>44111</v>
      </c>
      <c r="C5246" s="4">
        <v>771</v>
      </c>
      <c r="D5246" s="29">
        <f t="shared" si="462"/>
        <v>29336</v>
      </c>
      <c r="E5246" s="4">
        <v>36</v>
      </c>
      <c r="F5246" s="129">
        <f t="shared" si="463"/>
        <v>398</v>
      </c>
    </row>
    <row r="5247" spans="1:6" ht="15.75" thickBot="1" x14ac:dyDescent="0.3">
      <c r="A5247" s="140" t="s">
        <v>30</v>
      </c>
      <c r="B5247" s="146">
        <v>44111</v>
      </c>
      <c r="C5247" s="4">
        <v>7</v>
      </c>
      <c r="D5247" s="29">
        <f t="shared" si="462"/>
        <v>125</v>
      </c>
      <c r="F5247" s="129">
        <f t="shared" si="463"/>
        <v>4</v>
      </c>
    </row>
    <row r="5248" spans="1:6" ht="15.75" thickBot="1" x14ac:dyDescent="0.3">
      <c r="A5248" s="140" t="s">
        <v>26</v>
      </c>
      <c r="B5248" s="146">
        <v>44111</v>
      </c>
      <c r="C5248" s="4">
        <v>1204</v>
      </c>
      <c r="D5248" s="29">
        <f>C5248+D5224</f>
        <v>10690</v>
      </c>
      <c r="E5248" s="4">
        <v>1</v>
      </c>
      <c r="F5248" s="129">
        <f t="shared" si="463"/>
        <v>124</v>
      </c>
    </row>
    <row r="5249" spans="1:6" ht="15.75" thickBot="1" x14ac:dyDescent="0.3">
      <c r="A5249" s="140" t="s">
        <v>25</v>
      </c>
      <c r="B5249" s="146">
        <v>44111</v>
      </c>
      <c r="C5249" s="4">
        <v>339</v>
      </c>
      <c r="D5249" s="29">
        <f>C5249+D5225</f>
        <v>14991</v>
      </c>
      <c r="E5249" s="4">
        <v>6</v>
      </c>
      <c r="F5249" s="129">
        <f t="shared" si="463"/>
        <v>337</v>
      </c>
    </row>
    <row r="5250" spans="1:6" ht="15.75" thickBot="1" x14ac:dyDescent="0.3">
      <c r="A5250" s="140" t="s">
        <v>41</v>
      </c>
      <c r="B5250" s="146">
        <v>44111</v>
      </c>
      <c r="C5250" s="4">
        <v>289</v>
      </c>
      <c r="D5250" s="29">
        <f>C5250+D5226</f>
        <v>14251</v>
      </c>
      <c r="E5250" s="4">
        <v>18</v>
      </c>
      <c r="F5250" s="129">
        <f>E5250+F5226</f>
        <v>453</v>
      </c>
    </row>
    <row r="5251" spans="1:6" ht="15.75" thickBot="1" x14ac:dyDescent="0.3">
      <c r="A5251" s="140" t="s">
        <v>42</v>
      </c>
      <c r="B5251" s="146">
        <v>44111</v>
      </c>
      <c r="C5251" s="4">
        <v>6</v>
      </c>
      <c r="D5251" s="29">
        <f t="shared" ref="D5251:D5257" si="464">C5251+D5227</f>
        <v>993</v>
      </c>
      <c r="F5251" s="129">
        <f>E5251+F5227</f>
        <v>42</v>
      </c>
    </row>
    <row r="5252" spans="1:6" ht="15.75" thickBot="1" x14ac:dyDescent="0.3">
      <c r="A5252" s="140" t="s">
        <v>43</v>
      </c>
      <c r="B5252" s="146">
        <v>44111</v>
      </c>
      <c r="C5252" s="4">
        <v>125</v>
      </c>
      <c r="D5252" s="29">
        <f t="shared" si="464"/>
        <v>1990</v>
      </c>
      <c r="F5252" s="129">
        <f t="shared" si="463"/>
        <v>31</v>
      </c>
    </row>
    <row r="5253" spans="1:6" ht="15.75" thickBot="1" x14ac:dyDescent="0.3">
      <c r="A5253" s="140" t="s">
        <v>44</v>
      </c>
      <c r="B5253" s="146">
        <v>44111</v>
      </c>
      <c r="C5253" s="4">
        <v>162</v>
      </c>
      <c r="D5253" s="29">
        <f t="shared" si="464"/>
        <v>5780</v>
      </c>
      <c r="E5253" s="4">
        <v>2</v>
      </c>
      <c r="F5253" s="129">
        <f>E5253+F5229</f>
        <v>74</v>
      </c>
    </row>
    <row r="5254" spans="1:6" ht="15.75" thickBot="1" x14ac:dyDescent="0.3">
      <c r="A5254" s="140" t="s">
        <v>29</v>
      </c>
      <c r="B5254" s="146">
        <v>44111</v>
      </c>
      <c r="C5254" s="4">
        <v>2137</v>
      </c>
      <c r="D5254" s="29">
        <f t="shared" si="464"/>
        <v>55032</v>
      </c>
      <c r="E5254" s="4">
        <v>17</v>
      </c>
      <c r="F5254" s="129">
        <f>E5254+F5230</f>
        <v>589</v>
      </c>
    </row>
    <row r="5255" spans="1:6" ht="15.75" thickBot="1" x14ac:dyDescent="0.3">
      <c r="A5255" s="140" t="s">
        <v>45</v>
      </c>
      <c r="B5255" s="146">
        <v>44111</v>
      </c>
      <c r="C5255" s="4">
        <v>60</v>
      </c>
      <c r="D5255" s="29">
        <f t="shared" si="464"/>
        <v>4228</v>
      </c>
      <c r="E5255" s="4">
        <v>5</v>
      </c>
      <c r="F5255" s="129">
        <f t="shared" si="463"/>
        <v>78</v>
      </c>
    </row>
    <row r="5256" spans="1:6" ht="15.75" thickBot="1" x14ac:dyDescent="0.3">
      <c r="A5256" s="140" t="s">
        <v>46</v>
      </c>
      <c r="B5256" s="146">
        <v>44111</v>
      </c>
      <c r="C5256" s="4">
        <v>216</v>
      </c>
      <c r="D5256" s="29">
        <f t="shared" si="464"/>
        <v>5636</v>
      </c>
      <c r="E5256" s="4">
        <v>6</v>
      </c>
      <c r="F5256" s="129">
        <f t="shared" ref="F5256:F5267" si="465">E5256+F5232</f>
        <v>81</v>
      </c>
    </row>
    <row r="5257" spans="1:6" ht="15.75" thickBot="1" x14ac:dyDescent="0.3">
      <c r="A5257" s="141" t="s">
        <v>47</v>
      </c>
      <c r="B5257" s="146">
        <v>44111</v>
      </c>
      <c r="C5257" s="4">
        <v>2217</v>
      </c>
      <c r="D5257" s="132">
        <f t="shared" si="464"/>
        <v>21377</v>
      </c>
      <c r="E5257" s="4">
        <v>8</v>
      </c>
      <c r="F5257" s="130">
        <f t="shared" si="465"/>
        <v>176</v>
      </c>
    </row>
    <row r="5258" spans="1:6" ht="15.75" thickBot="1" x14ac:dyDescent="0.3">
      <c r="A5258" s="64" t="s">
        <v>22</v>
      </c>
      <c r="B5258" s="146">
        <v>44112</v>
      </c>
      <c r="C5258" s="4">
        <v>5184</v>
      </c>
      <c r="D5258" s="131">
        <f>C5258+D5234</f>
        <v>456470</v>
      </c>
      <c r="E5258" s="4">
        <v>186</v>
      </c>
      <c r="F5258" s="128">
        <f t="shared" si="465"/>
        <v>14252</v>
      </c>
    </row>
    <row r="5259" spans="1:6" ht="15.75" thickBot="1" x14ac:dyDescent="0.3">
      <c r="A5259" s="140" t="s">
        <v>20</v>
      </c>
      <c r="B5259" s="146">
        <v>44112</v>
      </c>
      <c r="C5259" s="4">
        <v>937</v>
      </c>
      <c r="D5259" s="29">
        <f t="shared" ref="D5259:D5271" si="466">C5259+D5235</f>
        <v>132734</v>
      </c>
      <c r="E5259" s="4">
        <v>68</v>
      </c>
      <c r="F5259" s="129">
        <f t="shared" si="465"/>
        <v>3771</v>
      </c>
    </row>
    <row r="5260" spans="1:6" ht="15.75" thickBot="1" x14ac:dyDescent="0.3">
      <c r="A5260" s="140" t="s">
        <v>35</v>
      </c>
      <c r="B5260" s="146">
        <v>44112</v>
      </c>
      <c r="C5260" s="4">
        <v>18</v>
      </c>
      <c r="D5260" s="29">
        <f t="shared" si="466"/>
        <v>353</v>
      </c>
      <c r="F5260" s="129">
        <f t="shared" si="465"/>
        <v>0</v>
      </c>
    </row>
    <row r="5261" spans="1:6" ht="15.75" thickBot="1" x14ac:dyDescent="0.3">
      <c r="A5261" s="140" t="s">
        <v>21</v>
      </c>
      <c r="B5261" s="146">
        <v>44112</v>
      </c>
      <c r="C5261" s="4">
        <v>156</v>
      </c>
      <c r="D5261" s="29">
        <f t="shared" si="466"/>
        <v>9849</v>
      </c>
      <c r="E5261" s="4">
        <v>4</v>
      </c>
      <c r="F5261" s="129">
        <f t="shared" si="465"/>
        <v>317</v>
      </c>
    </row>
    <row r="5262" spans="1:6" ht="15.75" thickBot="1" x14ac:dyDescent="0.3">
      <c r="A5262" s="140" t="s">
        <v>36</v>
      </c>
      <c r="B5262" s="146">
        <v>44112</v>
      </c>
      <c r="C5262" s="4">
        <v>312</v>
      </c>
      <c r="D5262" s="29">
        <f t="shared" si="466"/>
        <v>5936</v>
      </c>
      <c r="E5262" s="4">
        <v>3</v>
      </c>
      <c r="F5262" s="129">
        <f t="shared" si="465"/>
        <v>77</v>
      </c>
    </row>
    <row r="5263" spans="1:6" ht="15.75" thickBot="1" x14ac:dyDescent="0.3">
      <c r="A5263" s="140" t="s">
        <v>27</v>
      </c>
      <c r="B5263" s="146">
        <v>44112</v>
      </c>
      <c r="C5263" s="4">
        <v>2090</v>
      </c>
      <c r="D5263" s="29">
        <f t="shared" si="466"/>
        <v>47032</v>
      </c>
      <c r="E5263" s="4">
        <v>18</v>
      </c>
      <c r="F5263" s="129">
        <f t="shared" si="465"/>
        <v>542</v>
      </c>
    </row>
    <row r="5264" spans="1:6" ht="15.75" thickBot="1" x14ac:dyDescent="0.3">
      <c r="A5264" s="140" t="s">
        <v>37</v>
      </c>
      <c r="B5264" s="146">
        <v>44112</v>
      </c>
      <c r="C5264" s="4">
        <v>51</v>
      </c>
      <c r="D5264" s="29">
        <f t="shared" si="466"/>
        <v>1412</v>
      </c>
      <c r="F5264" s="129">
        <f t="shared" si="465"/>
        <v>31</v>
      </c>
    </row>
    <row r="5265" spans="1:6" ht="15.75" thickBot="1" x14ac:dyDescent="0.3">
      <c r="A5265" s="140" t="s">
        <v>38</v>
      </c>
      <c r="B5265" s="146">
        <v>44112</v>
      </c>
      <c r="C5265" s="4">
        <v>220</v>
      </c>
      <c r="D5265" s="29">
        <f t="shared" si="466"/>
        <v>8839</v>
      </c>
      <c r="E5265" s="4">
        <v>6</v>
      </c>
      <c r="F5265" s="129">
        <f t="shared" si="465"/>
        <v>166</v>
      </c>
    </row>
    <row r="5266" spans="1:6" ht="15.75" thickBot="1" x14ac:dyDescent="0.3">
      <c r="A5266" s="140" t="s">
        <v>48</v>
      </c>
      <c r="B5266" s="146">
        <v>44112</v>
      </c>
      <c r="C5266" s="4">
        <v>5</v>
      </c>
      <c r="D5266" s="29">
        <f t="shared" si="466"/>
        <v>110</v>
      </c>
      <c r="F5266" s="129">
        <f t="shared" si="465"/>
        <v>1</v>
      </c>
    </row>
    <row r="5267" spans="1:6" ht="15.75" thickBot="1" x14ac:dyDescent="0.3">
      <c r="A5267" s="140" t="s">
        <v>39</v>
      </c>
      <c r="B5267" s="146">
        <v>44112</v>
      </c>
      <c r="C5267" s="4">
        <v>119</v>
      </c>
      <c r="D5267" s="29">
        <f t="shared" si="466"/>
        <v>16474</v>
      </c>
      <c r="E5267" s="4">
        <v>19</v>
      </c>
      <c r="F5267" s="129">
        <f t="shared" si="465"/>
        <v>627</v>
      </c>
    </row>
    <row r="5268" spans="1:6" ht="15.75" thickBot="1" x14ac:dyDescent="0.3">
      <c r="A5268" s="140" t="s">
        <v>40</v>
      </c>
      <c r="B5268" s="146">
        <v>44112</v>
      </c>
      <c r="C5268" s="4">
        <v>24</v>
      </c>
      <c r="D5268" s="29">
        <f t="shared" si="466"/>
        <v>954</v>
      </c>
      <c r="E5268" s="4">
        <v>1</v>
      </c>
      <c r="F5268" s="129">
        <f t="shared" ref="F5268:F5279" si="467">E5268+F5244</f>
        <v>12</v>
      </c>
    </row>
    <row r="5269" spans="1:6" ht="15.75" thickBot="1" x14ac:dyDescent="0.3">
      <c r="A5269" s="140" t="s">
        <v>28</v>
      </c>
      <c r="B5269" s="146">
        <v>44112</v>
      </c>
      <c r="C5269" s="4">
        <v>117</v>
      </c>
      <c r="D5269" s="29">
        <f t="shared" si="466"/>
        <v>5547</v>
      </c>
      <c r="E5269" s="4">
        <v>30</v>
      </c>
      <c r="F5269" s="129">
        <f t="shared" si="467"/>
        <v>160</v>
      </c>
    </row>
    <row r="5270" spans="1:6" ht="15.75" thickBot="1" x14ac:dyDescent="0.3">
      <c r="A5270" s="140" t="s">
        <v>24</v>
      </c>
      <c r="B5270" s="146">
        <v>44112</v>
      </c>
      <c r="C5270" s="4">
        <v>697</v>
      </c>
      <c r="D5270" s="29">
        <f t="shared" si="466"/>
        <v>30033</v>
      </c>
      <c r="E5270" s="4">
        <v>10</v>
      </c>
      <c r="F5270" s="129">
        <f t="shared" si="467"/>
        <v>408</v>
      </c>
    </row>
    <row r="5271" spans="1:6" ht="15.75" thickBot="1" x14ac:dyDescent="0.3">
      <c r="A5271" s="140" t="s">
        <v>30</v>
      </c>
      <c r="B5271" s="146">
        <v>44112</v>
      </c>
      <c r="C5271" s="4">
        <v>15</v>
      </c>
      <c r="D5271" s="29">
        <f t="shared" si="466"/>
        <v>140</v>
      </c>
      <c r="E5271" s="4">
        <v>0</v>
      </c>
      <c r="F5271" s="129">
        <f t="shared" si="467"/>
        <v>4</v>
      </c>
    </row>
    <row r="5272" spans="1:6" ht="15.75" thickBot="1" x14ac:dyDescent="0.3">
      <c r="A5272" s="140" t="s">
        <v>26</v>
      </c>
      <c r="B5272" s="146">
        <v>44112</v>
      </c>
      <c r="C5272" s="4">
        <v>409</v>
      </c>
      <c r="D5272" s="29">
        <f>C5272+D5248</f>
        <v>11099</v>
      </c>
      <c r="E5272" s="4">
        <v>1</v>
      </c>
      <c r="F5272" s="129">
        <f t="shared" si="467"/>
        <v>125</v>
      </c>
    </row>
    <row r="5273" spans="1:6" ht="15.75" thickBot="1" x14ac:dyDescent="0.3">
      <c r="A5273" s="140" t="s">
        <v>25</v>
      </c>
      <c r="B5273" s="146">
        <v>44112</v>
      </c>
      <c r="C5273" s="4">
        <v>356</v>
      </c>
      <c r="D5273" s="29">
        <f>C5273+D5249</f>
        <v>15347</v>
      </c>
      <c r="E5273" s="4">
        <v>7</v>
      </c>
      <c r="F5273" s="129">
        <f t="shared" si="467"/>
        <v>344</v>
      </c>
    </row>
    <row r="5274" spans="1:6" ht="15.75" thickBot="1" x14ac:dyDescent="0.3">
      <c r="A5274" s="140" t="s">
        <v>41</v>
      </c>
      <c r="B5274" s="146">
        <v>44112</v>
      </c>
      <c r="C5274" s="4">
        <v>265</v>
      </c>
      <c r="D5274" s="29">
        <f>C5274+D5250</f>
        <v>14516</v>
      </c>
      <c r="E5274" s="4">
        <v>11</v>
      </c>
      <c r="F5274" s="129">
        <f>E5274+F5250</f>
        <v>464</v>
      </c>
    </row>
    <row r="5275" spans="1:6" ht="15.75" thickBot="1" x14ac:dyDescent="0.3">
      <c r="A5275" s="140" t="s">
        <v>42</v>
      </c>
      <c r="B5275" s="146">
        <v>44112</v>
      </c>
      <c r="C5275" s="4">
        <v>112</v>
      </c>
      <c r="D5275" s="29">
        <f t="shared" ref="D5275:D5281" si="468">C5275+D5251</f>
        <v>1105</v>
      </c>
      <c r="F5275" s="129">
        <f>E5275+F5251</f>
        <v>42</v>
      </c>
    </row>
    <row r="5276" spans="1:6" ht="15.75" thickBot="1" x14ac:dyDescent="0.3">
      <c r="A5276" s="140" t="s">
        <v>43</v>
      </c>
      <c r="B5276" s="146">
        <v>44112</v>
      </c>
      <c r="C5276" s="4">
        <v>112</v>
      </c>
      <c r="D5276" s="29">
        <f t="shared" si="468"/>
        <v>2102</v>
      </c>
      <c r="E5276" s="4">
        <v>2</v>
      </c>
      <c r="F5276" s="129">
        <f t="shared" si="467"/>
        <v>33</v>
      </c>
    </row>
    <row r="5277" spans="1:6" ht="15.75" thickBot="1" x14ac:dyDescent="0.3">
      <c r="A5277" s="140" t="s">
        <v>44</v>
      </c>
      <c r="B5277" s="146">
        <v>44112</v>
      </c>
      <c r="C5277" s="4">
        <v>89</v>
      </c>
      <c r="D5277" s="29">
        <f t="shared" si="468"/>
        <v>5869</v>
      </c>
      <c r="E5277" s="4">
        <v>2</v>
      </c>
      <c r="F5277" s="129">
        <f>E5277+F5253</f>
        <v>76</v>
      </c>
    </row>
    <row r="5278" spans="1:6" ht="15.75" thickBot="1" x14ac:dyDescent="0.3">
      <c r="A5278" s="140" t="s">
        <v>29</v>
      </c>
      <c r="B5278" s="146">
        <v>44112</v>
      </c>
      <c r="C5278" s="4">
        <v>2099</v>
      </c>
      <c r="D5278" s="29">
        <f t="shared" si="468"/>
        <v>57131</v>
      </c>
      <c r="E5278" s="4">
        <v>31</v>
      </c>
      <c r="F5278" s="129">
        <f>E5278+F5254</f>
        <v>620</v>
      </c>
    </row>
    <row r="5279" spans="1:6" ht="15.75" thickBot="1" x14ac:dyDescent="0.3">
      <c r="A5279" s="140" t="s">
        <v>45</v>
      </c>
      <c r="B5279" s="146">
        <v>44112</v>
      </c>
      <c r="C5279" s="4">
        <v>40</v>
      </c>
      <c r="D5279" s="29">
        <f t="shared" si="468"/>
        <v>4268</v>
      </c>
      <c r="E5279" s="4">
        <v>1</v>
      </c>
      <c r="F5279" s="129">
        <f t="shared" si="467"/>
        <v>79</v>
      </c>
    </row>
    <row r="5280" spans="1:6" ht="15.75" thickBot="1" x14ac:dyDescent="0.3">
      <c r="A5280" s="140" t="s">
        <v>46</v>
      </c>
      <c r="B5280" s="146">
        <v>44112</v>
      </c>
      <c r="C5280" s="4">
        <v>168</v>
      </c>
      <c r="D5280" s="29">
        <f t="shared" si="468"/>
        <v>5804</v>
      </c>
      <c r="E5280" s="4">
        <v>1</v>
      </c>
      <c r="F5280" s="129">
        <f t="shared" ref="F5280:F5291" si="469">E5280+F5256</f>
        <v>82</v>
      </c>
    </row>
    <row r="5281" spans="1:6" ht="15.75" thickBot="1" x14ac:dyDescent="0.3">
      <c r="A5281" s="141" t="s">
        <v>47</v>
      </c>
      <c r="B5281" s="146">
        <v>44112</v>
      </c>
      <c r="C5281" s="4">
        <v>1859</v>
      </c>
      <c r="D5281" s="132">
        <f t="shared" si="468"/>
        <v>23236</v>
      </c>
      <c r="E5281" s="4">
        <v>84</v>
      </c>
      <c r="F5281" s="130">
        <f t="shared" si="469"/>
        <v>260</v>
      </c>
    </row>
    <row r="5282" spans="1:6" ht="15.75" thickBot="1" x14ac:dyDescent="0.3">
      <c r="A5282" s="64" t="s">
        <v>22</v>
      </c>
      <c r="B5282" s="146">
        <v>44113</v>
      </c>
      <c r="C5282" s="4">
        <v>5346</v>
      </c>
      <c r="D5282" s="131">
        <f>C5282+D5258</f>
        <v>461816</v>
      </c>
      <c r="E5282" s="4">
        <f>134+105</f>
        <v>239</v>
      </c>
      <c r="F5282" s="128">
        <f t="shared" si="469"/>
        <v>14491</v>
      </c>
    </row>
    <row r="5283" spans="1:6" ht="15.75" thickBot="1" x14ac:dyDescent="0.3">
      <c r="A5283" s="140" t="s">
        <v>20</v>
      </c>
      <c r="B5283" s="146">
        <v>44113</v>
      </c>
      <c r="C5283" s="4">
        <v>874</v>
      </c>
      <c r="D5283" s="29">
        <f t="shared" ref="D5283:D5295" si="470">C5283+D5259</f>
        <v>133608</v>
      </c>
      <c r="E5283" s="4">
        <f>22+16</f>
        <v>38</v>
      </c>
      <c r="F5283" s="129">
        <f t="shared" si="469"/>
        <v>3809</v>
      </c>
    </row>
    <row r="5284" spans="1:6" ht="15.75" thickBot="1" x14ac:dyDescent="0.3">
      <c r="A5284" s="140" t="s">
        <v>35</v>
      </c>
      <c r="B5284" s="146">
        <v>44113</v>
      </c>
      <c r="C5284" s="4">
        <v>7</v>
      </c>
      <c r="D5284" s="29">
        <f t="shared" si="470"/>
        <v>360</v>
      </c>
      <c r="F5284" s="129">
        <f t="shared" si="469"/>
        <v>0</v>
      </c>
    </row>
    <row r="5285" spans="1:6" ht="15.75" thickBot="1" x14ac:dyDescent="0.3">
      <c r="A5285" s="140" t="s">
        <v>21</v>
      </c>
      <c r="B5285" s="146">
        <v>44113</v>
      </c>
      <c r="C5285" s="4">
        <v>177</v>
      </c>
      <c r="D5285" s="29">
        <f t="shared" si="470"/>
        <v>10026</v>
      </c>
      <c r="E5285" s="4">
        <f>8+4</f>
        <v>12</v>
      </c>
      <c r="F5285" s="129">
        <f t="shared" si="469"/>
        <v>329</v>
      </c>
    </row>
    <row r="5286" spans="1:6" ht="15.75" thickBot="1" x14ac:dyDescent="0.3">
      <c r="A5286" s="140" t="s">
        <v>36</v>
      </c>
      <c r="B5286" s="146">
        <v>44113</v>
      </c>
      <c r="C5286" s="4">
        <v>205</v>
      </c>
      <c r="D5286" s="29">
        <f t="shared" si="470"/>
        <v>6141</v>
      </c>
      <c r="E5286" s="4">
        <f>6</f>
        <v>6</v>
      </c>
      <c r="F5286" s="129">
        <f t="shared" si="469"/>
        <v>83</v>
      </c>
    </row>
    <row r="5287" spans="1:6" ht="15.75" thickBot="1" x14ac:dyDescent="0.3">
      <c r="A5287" s="140" t="s">
        <v>27</v>
      </c>
      <c r="B5287" s="146">
        <v>44113</v>
      </c>
      <c r="C5287" s="4">
        <v>1643</v>
      </c>
      <c r="D5287" s="29">
        <f t="shared" si="470"/>
        <v>48675</v>
      </c>
      <c r="E5287" s="4">
        <v>27</v>
      </c>
      <c r="F5287" s="129">
        <f t="shared" si="469"/>
        <v>569</v>
      </c>
    </row>
    <row r="5288" spans="1:6" ht="15.75" thickBot="1" x14ac:dyDescent="0.3">
      <c r="A5288" s="140" t="s">
        <v>37</v>
      </c>
      <c r="B5288" s="146">
        <v>44113</v>
      </c>
      <c r="C5288" s="4">
        <v>93</v>
      </c>
      <c r="D5288" s="29">
        <f t="shared" si="470"/>
        <v>1505</v>
      </c>
      <c r="F5288" s="129">
        <f t="shared" si="469"/>
        <v>31</v>
      </c>
    </row>
    <row r="5289" spans="1:6" ht="15.75" thickBot="1" x14ac:dyDescent="0.3">
      <c r="A5289" s="140" t="s">
        <v>38</v>
      </c>
      <c r="B5289" s="146">
        <v>44113</v>
      </c>
      <c r="C5289" s="4">
        <v>206</v>
      </c>
      <c r="D5289" s="29">
        <f t="shared" si="470"/>
        <v>9045</v>
      </c>
      <c r="E5289" s="4">
        <f>4</f>
        <v>4</v>
      </c>
      <c r="F5289" s="129">
        <f t="shared" si="469"/>
        <v>170</v>
      </c>
    </row>
    <row r="5290" spans="1:6" ht="15.75" thickBot="1" x14ac:dyDescent="0.3">
      <c r="A5290" s="140" t="s">
        <v>48</v>
      </c>
      <c r="B5290" s="146">
        <v>44113</v>
      </c>
      <c r="C5290" s="4">
        <v>10</v>
      </c>
      <c r="D5290" s="29">
        <f t="shared" si="470"/>
        <v>120</v>
      </c>
      <c r="F5290" s="129">
        <f t="shared" si="469"/>
        <v>1</v>
      </c>
    </row>
    <row r="5291" spans="1:6" ht="15.75" thickBot="1" x14ac:dyDescent="0.3">
      <c r="A5291" s="140" t="s">
        <v>39</v>
      </c>
      <c r="B5291" s="146">
        <v>44113</v>
      </c>
      <c r="C5291" s="4">
        <v>70</v>
      </c>
      <c r="D5291" s="29">
        <f t="shared" si="470"/>
        <v>16544</v>
      </c>
      <c r="F5291" s="129">
        <f t="shared" si="469"/>
        <v>627</v>
      </c>
    </row>
    <row r="5292" spans="1:6" ht="15.75" thickBot="1" x14ac:dyDescent="0.3">
      <c r="A5292" s="140" t="s">
        <v>40</v>
      </c>
      <c r="B5292" s="146">
        <v>44113</v>
      </c>
      <c r="C5292" s="4">
        <v>42</v>
      </c>
      <c r="D5292" s="29">
        <f t="shared" si="470"/>
        <v>996</v>
      </c>
      <c r="F5292" s="129">
        <f t="shared" ref="F5292:F5303" si="471">E5292+F5268</f>
        <v>12</v>
      </c>
    </row>
    <row r="5293" spans="1:6" ht="15.75" thickBot="1" x14ac:dyDescent="0.3">
      <c r="A5293" s="140" t="s">
        <v>28</v>
      </c>
      <c r="B5293" s="146">
        <v>44113</v>
      </c>
      <c r="C5293" s="4">
        <v>83</v>
      </c>
      <c r="D5293" s="29">
        <f t="shared" si="470"/>
        <v>5630</v>
      </c>
      <c r="E5293" s="4">
        <f>7+4</f>
        <v>11</v>
      </c>
      <c r="F5293" s="129">
        <f t="shared" si="471"/>
        <v>171</v>
      </c>
    </row>
    <row r="5294" spans="1:6" ht="15.75" thickBot="1" x14ac:dyDescent="0.3">
      <c r="A5294" s="140" t="s">
        <v>24</v>
      </c>
      <c r="B5294" s="146">
        <v>44113</v>
      </c>
      <c r="C5294" s="4">
        <v>858</v>
      </c>
      <c r="D5294" s="29">
        <f t="shared" si="470"/>
        <v>30891</v>
      </c>
      <c r="E5294" s="4">
        <f>10+8</f>
        <v>18</v>
      </c>
      <c r="F5294" s="129">
        <f t="shared" si="471"/>
        <v>426</v>
      </c>
    </row>
    <row r="5295" spans="1:6" ht="15.75" thickBot="1" x14ac:dyDescent="0.3">
      <c r="A5295" s="140" t="s">
        <v>30</v>
      </c>
      <c r="B5295" s="146">
        <v>44113</v>
      </c>
      <c r="C5295" s="4">
        <v>4</v>
      </c>
      <c r="D5295" s="29">
        <f t="shared" si="470"/>
        <v>144</v>
      </c>
      <c r="F5295" s="129">
        <f t="shared" si="471"/>
        <v>4</v>
      </c>
    </row>
    <row r="5296" spans="1:6" ht="15.75" thickBot="1" x14ac:dyDescent="0.3">
      <c r="A5296" s="140" t="s">
        <v>26</v>
      </c>
      <c r="B5296" s="146">
        <v>44113</v>
      </c>
      <c r="C5296" s="4">
        <v>287</v>
      </c>
      <c r="D5296" s="29">
        <f>C5296+D5272</f>
        <v>11386</v>
      </c>
      <c r="E5296" s="4">
        <f>25+17</f>
        <v>42</v>
      </c>
      <c r="F5296" s="129">
        <f t="shared" si="471"/>
        <v>167</v>
      </c>
    </row>
    <row r="5297" spans="1:6" ht="15.75" thickBot="1" x14ac:dyDescent="0.3">
      <c r="A5297" s="140" t="s">
        <v>25</v>
      </c>
      <c r="B5297" s="146">
        <v>44113</v>
      </c>
      <c r="C5297" s="4">
        <v>462</v>
      </c>
      <c r="D5297" s="29">
        <f>C5297+D5273</f>
        <v>15809</v>
      </c>
      <c r="E5297" s="4">
        <f>5+3</f>
        <v>8</v>
      </c>
      <c r="F5297" s="129">
        <f t="shared" si="471"/>
        <v>352</v>
      </c>
    </row>
    <row r="5298" spans="1:6" ht="15.75" thickBot="1" x14ac:dyDescent="0.3">
      <c r="A5298" s="140" t="s">
        <v>41</v>
      </c>
      <c r="B5298" s="146">
        <v>44113</v>
      </c>
      <c r="C5298" s="4">
        <v>267</v>
      </c>
      <c r="D5298" s="29">
        <f>C5298+D5274</f>
        <v>14783</v>
      </c>
      <c r="E5298" s="4">
        <f>8+6</f>
        <v>14</v>
      </c>
      <c r="F5298" s="129">
        <f>E5298+F5274</f>
        <v>478</v>
      </c>
    </row>
    <row r="5299" spans="1:6" ht="15.75" thickBot="1" x14ac:dyDescent="0.3">
      <c r="A5299" s="140" t="s">
        <v>42</v>
      </c>
      <c r="B5299" s="146">
        <v>44113</v>
      </c>
      <c r="C5299" s="4">
        <v>40</v>
      </c>
      <c r="D5299" s="29">
        <f t="shared" ref="D5299:D5305" si="472">C5299+D5275</f>
        <v>1145</v>
      </c>
      <c r="F5299" s="129">
        <f>E5299+F5275</f>
        <v>42</v>
      </c>
    </row>
    <row r="5300" spans="1:6" ht="15.75" thickBot="1" x14ac:dyDescent="0.3">
      <c r="A5300" s="140" t="s">
        <v>43</v>
      </c>
      <c r="B5300" s="146">
        <v>44113</v>
      </c>
      <c r="C5300" s="4">
        <v>86</v>
      </c>
      <c r="D5300" s="29">
        <f t="shared" si="472"/>
        <v>2188</v>
      </c>
      <c r="F5300" s="129">
        <f t="shared" si="471"/>
        <v>33</v>
      </c>
    </row>
    <row r="5301" spans="1:6" ht="15.75" thickBot="1" x14ac:dyDescent="0.3">
      <c r="A5301" s="140" t="s">
        <v>44</v>
      </c>
      <c r="B5301" s="146">
        <v>44113</v>
      </c>
      <c r="C5301" s="4">
        <v>172</v>
      </c>
      <c r="D5301" s="29">
        <f t="shared" si="472"/>
        <v>6041</v>
      </c>
      <c r="E5301" s="4">
        <f>1+3</f>
        <v>4</v>
      </c>
      <c r="F5301" s="129">
        <f>E5301+F5277</f>
        <v>80</v>
      </c>
    </row>
    <row r="5302" spans="1:6" ht="15.75" thickBot="1" x14ac:dyDescent="0.3">
      <c r="A5302" s="140" t="s">
        <v>29</v>
      </c>
      <c r="B5302" s="146">
        <v>44113</v>
      </c>
      <c r="C5302" s="4">
        <v>2179</v>
      </c>
      <c r="D5302" s="29">
        <f t="shared" si="472"/>
        <v>59310</v>
      </c>
      <c r="E5302" s="4">
        <f>10+11</f>
        <v>21</v>
      </c>
      <c r="F5302" s="129">
        <f>E5302+F5278</f>
        <v>641</v>
      </c>
    </row>
    <row r="5303" spans="1:6" ht="15.75" thickBot="1" x14ac:dyDescent="0.3">
      <c r="A5303" s="140" t="s">
        <v>45</v>
      </c>
      <c r="B5303" s="146">
        <v>44113</v>
      </c>
      <c r="C5303" s="4">
        <v>15</v>
      </c>
      <c r="D5303" s="29">
        <f t="shared" si="472"/>
        <v>4283</v>
      </c>
      <c r="E5303" s="4">
        <f>2+1</f>
        <v>3</v>
      </c>
      <c r="F5303" s="129">
        <f t="shared" si="471"/>
        <v>82</v>
      </c>
    </row>
    <row r="5304" spans="1:6" ht="15.75" thickBot="1" x14ac:dyDescent="0.3">
      <c r="A5304" s="140" t="s">
        <v>46</v>
      </c>
      <c r="B5304" s="146">
        <v>44113</v>
      </c>
      <c r="C5304" s="4">
        <v>249</v>
      </c>
      <c r="D5304" s="29">
        <f t="shared" si="472"/>
        <v>6053</v>
      </c>
      <c r="E5304" s="4">
        <f>2</f>
        <v>2</v>
      </c>
      <c r="F5304" s="129">
        <f t="shared" ref="F5304:F5315" si="473">E5304+F5280</f>
        <v>84</v>
      </c>
    </row>
    <row r="5305" spans="1:6" ht="15.75" thickBot="1" x14ac:dyDescent="0.3">
      <c r="A5305" s="141" t="s">
        <v>47</v>
      </c>
      <c r="B5305" s="146">
        <v>44113</v>
      </c>
      <c r="C5305" s="4">
        <v>1724</v>
      </c>
      <c r="D5305" s="132">
        <f t="shared" si="472"/>
        <v>24960</v>
      </c>
      <c r="E5305" s="4">
        <f>44+21</f>
        <v>65</v>
      </c>
      <c r="F5305" s="130">
        <f t="shared" si="473"/>
        <v>325</v>
      </c>
    </row>
    <row r="5306" spans="1:6" ht="15.75" thickBot="1" x14ac:dyDescent="0.3">
      <c r="A5306" s="64" t="s">
        <v>22</v>
      </c>
      <c r="B5306" s="146">
        <v>44114</v>
      </c>
      <c r="C5306" s="4">
        <v>4047</v>
      </c>
      <c r="D5306" s="131">
        <f>C5306+D5282</f>
        <v>465863</v>
      </c>
      <c r="E5306" s="4">
        <f>3+99+87</f>
        <v>189</v>
      </c>
      <c r="F5306" s="128">
        <f t="shared" si="473"/>
        <v>14680</v>
      </c>
    </row>
    <row r="5307" spans="1:6" ht="15.75" thickBot="1" x14ac:dyDescent="0.3">
      <c r="A5307" s="140" t="s">
        <v>20</v>
      </c>
      <c r="B5307" s="146">
        <v>44114</v>
      </c>
      <c r="C5307" s="4">
        <v>742</v>
      </c>
      <c r="D5307" s="29">
        <f t="shared" ref="D5307:D5319" si="474">C5307+D5283</f>
        <v>134350</v>
      </c>
      <c r="E5307" s="4">
        <f>2+43+28</f>
        <v>73</v>
      </c>
      <c r="F5307" s="129">
        <f t="shared" si="473"/>
        <v>3882</v>
      </c>
    </row>
    <row r="5308" spans="1:6" ht="15.75" thickBot="1" x14ac:dyDescent="0.3">
      <c r="A5308" s="140" t="s">
        <v>35</v>
      </c>
      <c r="B5308" s="146">
        <v>44114</v>
      </c>
      <c r="C5308" s="4">
        <v>10</v>
      </c>
      <c r="D5308" s="29">
        <f t="shared" si="474"/>
        <v>370</v>
      </c>
      <c r="F5308" s="129">
        <f t="shared" si="473"/>
        <v>0</v>
      </c>
    </row>
    <row r="5309" spans="1:6" ht="15.75" thickBot="1" x14ac:dyDescent="0.3">
      <c r="A5309" s="140" t="s">
        <v>21</v>
      </c>
      <c r="B5309" s="146">
        <v>44114</v>
      </c>
      <c r="C5309" s="4">
        <v>148</v>
      </c>
      <c r="D5309" s="29">
        <f t="shared" si="474"/>
        <v>10174</v>
      </c>
      <c r="E5309" s="4">
        <f>1</f>
        <v>1</v>
      </c>
      <c r="F5309" s="129">
        <f t="shared" si="473"/>
        <v>330</v>
      </c>
    </row>
    <row r="5310" spans="1:6" ht="15.75" thickBot="1" x14ac:dyDescent="0.3">
      <c r="A5310" s="140" t="s">
        <v>36</v>
      </c>
      <c r="B5310" s="146">
        <v>44114</v>
      </c>
      <c r="C5310" s="4">
        <v>482</v>
      </c>
      <c r="D5310" s="29">
        <f t="shared" si="474"/>
        <v>6623</v>
      </c>
      <c r="E5310" s="4">
        <v>0</v>
      </c>
      <c r="F5310" s="129">
        <f t="shared" si="473"/>
        <v>83</v>
      </c>
    </row>
    <row r="5311" spans="1:6" ht="15.75" thickBot="1" x14ac:dyDescent="0.3">
      <c r="A5311" s="140" t="s">
        <v>27</v>
      </c>
      <c r="B5311" s="146">
        <v>44114</v>
      </c>
      <c r="C5311" s="4">
        <v>1606</v>
      </c>
      <c r="D5311" s="29">
        <f t="shared" si="474"/>
        <v>50281</v>
      </c>
      <c r="E5311" s="4">
        <v>27</v>
      </c>
      <c r="F5311" s="129">
        <f t="shared" si="473"/>
        <v>596</v>
      </c>
    </row>
    <row r="5312" spans="1:6" ht="15.75" thickBot="1" x14ac:dyDescent="0.3">
      <c r="A5312" s="140" t="s">
        <v>37</v>
      </c>
      <c r="B5312" s="146">
        <v>44114</v>
      </c>
      <c r="C5312" s="4">
        <v>2</v>
      </c>
      <c r="D5312" s="29">
        <f t="shared" si="474"/>
        <v>1507</v>
      </c>
      <c r="F5312" s="129">
        <f t="shared" si="473"/>
        <v>31</v>
      </c>
    </row>
    <row r="5313" spans="1:6" ht="15.75" thickBot="1" x14ac:dyDescent="0.3">
      <c r="A5313" s="140" t="s">
        <v>38</v>
      </c>
      <c r="B5313" s="146">
        <v>44114</v>
      </c>
      <c r="C5313" s="4">
        <v>188</v>
      </c>
      <c r="D5313" s="29">
        <f t="shared" si="474"/>
        <v>9233</v>
      </c>
      <c r="E5313" s="4">
        <f>1+1</f>
        <v>2</v>
      </c>
      <c r="F5313" s="129">
        <f t="shared" si="473"/>
        <v>172</v>
      </c>
    </row>
    <row r="5314" spans="1:6" ht="15.75" thickBot="1" x14ac:dyDescent="0.3">
      <c r="A5314" s="140" t="s">
        <v>48</v>
      </c>
      <c r="B5314" s="146">
        <v>44114</v>
      </c>
      <c r="C5314" s="4">
        <v>8</v>
      </c>
      <c r="D5314" s="29">
        <f t="shared" si="474"/>
        <v>128</v>
      </c>
      <c r="F5314" s="129">
        <f t="shared" si="473"/>
        <v>1</v>
      </c>
    </row>
    <row r="5315" spans="1:6" ht="15.75" thickBot="1" x14ac:dyDescent="0.3">
      <c r="A5315" s="140" t="s">
        <v>39</v>
      </c>
      <c r="B5315" s="146">
        <v>44114</v>
      </c>
      <c r="C5315" s="4">
        <v>128</v>
      </c>
      <c r="D5315" s="29">
        <f t="shared" si="474"/>
        <v>16672</v>
      </c>
      <c r="F5315" s="129">
        <f t="shared" si="473"/>
        <v>627</v>
      </c>
    </row>
    <row r="5316" spans="1:6" ht="15.75" thickBot="1" x14ac:dyDescent="0.3">
      <c r="A5316" s="140" t="s">
        <v>40</v>
      </c>
      <c r="B5316" s="146">
        <v>44114</v>
      </c>
      <c r="C5316" s="4">
        <v>44</v>
      </c>
      <c r="D5316" s="29">
        <f t="shared" si="474"/>
        <v>1040</v>
      </c>
      <c r="F5316" s="129">
        <f t="shared" ref="F5316:F5327" si="475">E5316+F5292</f>
        <v>12</v>
      </c>
    </row>
    <row r="5317" spans="1:6" ht="15.75" thickBot="1" x14ac:dyDescent="0.3">
      <c r="A5317" s="140" t="s">
        <v>28</v>
      </c>
      <c r="B5317" s="146">
        <v>44114</v>
      </c>
      <c r="C5317" s="4">
        <v>46</v>
      </c>
      <c r="D5317" s="29">
        <f t="shared" si="474"/>
        <v>5676</v>
      </c>
      <c r="E5317" s="4">
        <f>1</f>
        <v>1</v>
      </c>
      <c r="F5317" s="129">
        <f t="shared" si="475"/>
        <v>172</v>
      </c>
    </row>
    <row r="5318" spans="1:6" ht="15.75" thickBot="1" x14ac:dyDescent="0.3">
      <c r="A5318" s="140" t="s">
        <v>24</v>
      </c>
      <c r="B5318" s="146">
        <v>44114</v>
      </c>
      <c r="C5318" s="4">
        <v>573</v>
      </c>
      <c r="D5318" s="29">
        <f t="shared" si="474"/>
        <v>31464</v>
      </c>
      <c r="E5318" s="4">
        <f>3</f>
        <v>3</v>
      </c>
      <c r="F5318" s="129">
        <f t="shared" si="475"/>
        <v>429</v>
      </c>
    </row>
    <row r="5319" spans="1:6" ht="15.75" thickBot="1" x14ac:dyDescent="0.3">
      <c r="A5319" s="140" t="s">
        <v>30</v>
      </c>
      <c r="B5319" s="146">
        <v>44114</v>
      </c>
      <c r="C5319" s="4">
        <v>5</v>
      </c>
      <c r="D5319" s="29">
        <f t="shared" si="474"/>
        <v>149</v>
      </c>
      <c r="F5319" s="129">
        <f t="shared" si="475"/>
        <v>4</v>
      </c>
    </row>
    <row r="5320" spans="1:6" ht="15.75" thickBot="1" x14ac:dyDescent="0.3">
      <c r="A5320" s="140" t="s">
        <v>26</v>
      </c>
      <c r="B5320" s="146">
        <v>44114</v>
      </c>
      <c r="C5320" s="4">
        <v>433</v>
      </c>
      <c r="D5320" s="29">
        <f>C5320+D5296</f>
        <v>11819</v>
      </c>
      <c r="E5320" s="4">
        <f>13+4</f>
        <v>17</v>
      </c>
      <c r="F5320" s="129">
        <f t="shared" si="475"/>
        <v>184</v>
      </c>
    </row>
    <row r="5321" spans="1:6" ht="15.75" thickBot="1" x14ac:dyDescent="0.3">
      <c r="A5321" s="140" t="s">
        <v>25</v>
      </c>
      <c r="B5321" s="146">
        <v>44114</v>
      </c>
      <c r="C5321" s="4">
        <v>433</v>
      </c>
      <c r="D5321" s="29">
        <f>C5321+D5297</f>
        <v>16242</v>
      </c>
      <c r="E5321" s="4">
        <v>4</v>
      </c>
      <c r="F5321" s="129">
        <f t="shared" si="475"/>
        <v>356</v>
      </c>
    </row>
    <row r="5322" spans="1:6" ht="15.75" thickBot="1" x14ac:dyDescent="0.3">
      <c r="A5322" s="140" t="s">
        <v>41</v>
      </c>
      <c r="B5322" s="146">
        <v>44114</v>
      </c>
      <c r="C5322" s="4">
        <v>453</v>
      </c>
      <c r="D5322" s="29">
        <f>C5322+D5298</f>
        <v>15236</v>
      </c>
      <c r="E5322" s="4">
        <f>16+5</f>
        <v>21</v>
      </c>
      <c r="F5322" s="129">
        <f>E5322+F5298</f>
        <v>499</v>
      </c>
    </row>
    <row r="5323" spans="1:6" ht="15.75" thickBot="1" x14ac:dyDescent="0.3">
      <c r="A5323" s="140" t="s">
        <v>42</v>
      </c>
      <c r="B5323" s="146">
        <v>44114</v>
      </c>
      <c r="C5323" s="4">
        <v>1</v>
      </c>
      <c r="D5323" s="29">
        <f t="shared" ref="D5323:D5329" si="476">C5323+D5299</f>
        <v>1146</v>
      </c>
      <c r="F5323" s="129">
        <f>E5323+F5299</f>
        <v>42</v>
      </c>
    </row>
    <row r="5324" spans="1:6" ht="15.75" thickBot="1" x14ac:dyDescent="0.3">
      <c r="A5324" s="140" t="s">
        <v>43</v>
      </c>
      <c r="B5324" s="146">
        <v>44114</v>
      </c>
      <c r="C5324" s="4">
        <v>14</v>
      </c>
      <c r="D5324" s="29">
        <f t="shared" si="476"/>
        <v>2202</v>
      </c>
      <c r="F5324" s="129">
        <f t="shared" si="475"/>
        <v>33</v>
      </c>
    </row>
    <row r="5325" spans="1:6" ht="15.75" thickBot="1" x14ac:dyDescent="0.3">
      <c r="A5325" s="140" t="s">
        <v>44</v>
      </c>
      <c r="B5325" s="146">
        <v>44114</v>
      </c>
      <c r="C5325" s="4">
        <v>170</v>
      </c>
      <c r="D5325" s="29">
        <f t="shared" si="476"/>
        <v>6211</v>
      </c>
      <c r="E5325" s="4">
        <f>3</f>
        <v>3</v>
      </c>
      <c r="F5325" s="129">
        <f>E5325+F5301</f>
        <v>83</v>
      </c>
    </row>
    <row r="5326" spans="1:6" ht="15.75" thickBot="1" x14ac:dyDescent="0.3">
      <c r="A5326" s="140" t="s">
        <v>29</v>
      </c>
      <c r="B5326" s="146">
        <v>44114</v>
      </c>
      <c r="C5326" s="4">
        <v>2043</v>
      </c>
      <c r="D5326" s="29">
        <f t="shared" si="476"/>
        <v>61353</v>
      </c>
      <c r="E5326" s="4">
        <v>16</v>
      </c>
      <c r="F5326" s="129">
        <f>E5326+F5302</f>
        <v>657</v>
      </c>
    </row>
    <row r="5327" spans="1:6" ht="15.75" thickBot="1" x14ac:dyDescent="0.3">
      <c r="A5327" s="140" t="s">
        <v>45</v>
      </c>
      <c r="B5327" s="146">
        <v>44114</v>
      </c>
      <c r="C5327" s="4">
        <v>93</v>
      </c>
      <c r="D5327" s="29">
        <f t="shared" si="476"/>
        <v>4376</v>
      </c>
      <c r="F5327" s="129">
        <f t="shared" si="475"/>
        <v>82</v>
      </c>
    </row>
    <row r="5328" spans="1:6" ht="15.75" thickBot="1" x14ac:dyDescent="0.3">
      <c r="A5328" s="140" t="s">
        <v>46</v>
      </c>
      <c r="B5328" s="146">
        <v>44114</v>
      </c>
      <c r="C5328" s="4">
        <v>144</v>
      </c>
      <c r="D5328" s="29">
        <f t="shared" si="476"/>
        <v>6197</v>
      </c>
      <c r="F5328" s="129">
        <f t="shared" ref="F5328:F5339" si="477">E5328+F5304</f>
        <v>84</v>
      </c>
    </row>
    <row r="5329" spans="1:6" ht="15.75" thickBot="1" x14ac:dyDescent="0.3">
      <c r="A5329" s="141" t="s">
        <v>47</v>
      </c>
      <c r="B5329" s="146">
        <v>44114</v>
      </c>
      <c r="C5329" s="4">
        <v>802</v>
      </c>
      <c r="D5329" s="132">
        <f t="shared" si="476"/>
        <v>25762</v>
      </c>
      <c r="F5329" s="130">
        <f t="shared" si="477"/>
        <v>325</v>
      </c>
    </row>
    <row r="5330" spans="1:6" ht="15.75" thickBot="1" x14ac:dyDescent="0.3">
      <c r="A5330" s="64" t="s">
        <v>22</v>
      </c>
      <c r="B5330" s="146">
        <v>44115</v>
      </c>
      <c r="C5330" s="4">
        <v>2542</v>
      </c>
      <c r="D5330" s="131">
        <f>C5330+D5306</f>
        <v>468405</v>
      </c>
      <c r="E5330" s="4">
        <f>81+63+3</f>
        <v>147</v>
      </c>
      <c r="F5330" s="128">
        <f t="shared" si="477"/>
        <v>14827</v>
      </c>
    </row>
    <row r="5331" spans="1:6" ht="15.75" thickBot="1" x14ac:dyDescent="0.3">
      <c r="A5331" s="140" t="s">
        <v>20</v>
      </c>
      <c r="B5331" s="146">
        <v>44115</v>
      </c>
      <c r="C5331" s="4">
        <v>642</v>
      </c>
      <c r="D5331" s="29">
        <f t="shared" ref="D5331:D5343" si="478">C5331+D5307</f>
        <v>134992</v>
      </c>
      <c r="E5331" s="4">
        <f>8+12</f>
        <v>20</v>
      </c>
      <c r="F5331" s="129">
        <f t="shared" si="477"/>
        <v>3902</v>
      </c>
    </row>
    <row r="5332" spans="1:6" ht="15.75" thickBot="1" x14ac:dyDescent="0.3">
      <c r="A5332" s="140" t="s">
        <v>35</v>
      </c>
      <c r="B5332" s="146">
        <v>44115</v>
      </c>
      <c r="C5332" s="4">
        <v>6</v>
      </c>
      <c r="D5332" s="29">
        <f t="shared" si="478"/>
        <v>376</v>
      </c>
      <c r="F5332" s="129">
        <f t="shared" si="477"/>
        <v>0</v>
      </c>
    </row>
    <row r="5333" spans="1:6" ht="15.75" thickBot="1" x14ac:dyDescent="0.3">
      <c r="A5333" s="140" t="s">
        <v>21</v>
      </c>
      <c r="B5333" s="146">
        <v>44115</v>
      </c>
      <c r="C5333" s="4">
        <v>199</v>
      </c>
      <c r="D5333" s="29">
        <f t="shared" si="478"/>
        <v>10373</v>
      </c>
      <c r="E5333" s="4">
        <v>3</v>
      </c>
      <c r="F5333" s="129">
        <f t="shared" si="477"/>
        <v>333</v>
      </c>
    </row>
    <row r="5334" spans="1:6" ht="15.75" thickBot="1" x14ac:dyDescent="0.3">
      <c r="A5334" s="140" t="s">
        <v>36</v>
      </c>
      <c r="B5334" s="146">
        <v>44115</v>
      </c>
      <c r="C5334" s="4">
        <v>379</v>
      </c>
      <c r="D5334" s="29">
        <f t="shared" si="478"/>
        <v>7002</v>
      </c>
      <c r="F5334" s="129">
        <f t="shared" si="477"/>
        <v>83</v>
      </c>
    </row>
    <row r="5335" spans="1:6" ht="15.75" thickBot="1" x14ac:dyDescent="0.3">
      <c r="A5335" s="140" t="s">
        <v>27</v>
      </c>
      <c r="B5335" s="146">
        <v>44115</v>
      </c>
      <c r="C5335" s="4">
        <v>1536</v>
      </c>
      <c r="D5335" s="29">
        <f t="shared" si="478"/>
        <v>51817</v>
      </c>
      <c r="E5335" s="4">
        <f>13+18</f>
        <v>31</v>
      </c>
      <c r="F5335" s="129">
        <f t="shared" si="477"/>
        <v>627</v>
      </c>
    </row>
    <row r="5336" spans="1:6" ht="15.75" thickBot="1" x14ac:dyDescent="0.3">
      <c r="A5336" s="140" t="s">
        <v>37</v>
      </c>
      <c r="B5336" s="146">
        <v>44115</v>
      </c>
      <c r="C5336" s="4">
        <v>50</v>
      </c>
      <c r="D5336" s="29">
        <f t="shared" si="478"/>
        <v>1557</v>
      </c>
      <c r="F5336" s="129">
        <f t="shared" si="477"/>
        <v>31</v>
      </c>
    </row>
    <row r="5337" spans="1:6" ht="15.75" thickBot="1" x14ac:dyDescent="0.3">
      <c r="A5337" s="140" t="s">
        <v>38</v>
      </c>
      <c r="B5337" s="146">
        <v>44115</v>
      </c>
      <c r="C5337" s="4">
        <v>157</v>
      </c>
      <c r="D5337" s="29">
        <f t="shared" si="478"/>
        <v>9390</v>
      </c>
      <c r="E5337" s="4">
        <f>2+1</f>
        <v>3</v>
      </c>
      <c r="F5337" s="129">
        <f t="shared" si="477"/>
        <v>175</v>
      </c>
    </row>
    <row r="5338" spans="1:6" ht="15.75" thickBot="1" x14ac:dyDescent="0.3">
      <c r="A5338" s="140" t="s">
        <v>48</v>
      </c>
      <c r="B5338" s="146">
        <v>44115</v>
      </c>
      <c r="C5338" s="4">
        <v>0</v>
      </c>
      <c r="D5338" s="29">
        <f t="shared" si="478"/>
        <v>128</v>
      </c>
      <c r="F5338" s="129">
        <f t="shared" si="477"/>
        <v>1</v>
      </c>
    </row>
    <row r="5339" spans="1:6" ht="15.75" thickBot="1" x14ac:dyDescent="0.3">
      <c r="A5339" s="140" t="s">
        <v>39</v>
      </c>
      <c r="B5339" s="146">
        <v>44115</v>
      </c>
      <c r="C5339" s="4">
        <v>58</v>
      </c>
      <c r="D5339" s="29">
        <f t="shared" si="478"/>
        <v>16730</v>
      </c>
      <c r="E5339" s="4">
        <f>1</f>
        <v>1</v>
      </c>
      <c r="F5339" s="129">
        <f t="shared" si="477"/>
        <v>628</v>
      </c>
    </row>
    <row r="5340" spans="1:6" ht="15.75" thickBot="1" x14ac:dyDescent="0.3">
      <c r="A5340" s="140" t="s">
        <v>40</v>
      </c>
      <c r="B5340" s="146">
        <v>44115</v>
      </c>
      <c r="C5340" s="4">
        <v>30</v>
      </c>
      <c r="D5340" s="29">
        <f t="shared" si="478"/>
        <v>1070</v>
      </c>
      <c r="F5340" s="129">
        <f t="shared" ref="F5340:F5351" si="479">E5340+F5316</f>
        <v>12</v>
      </c>
    </row>
    <row r="5341" spans="1:6" ht="15.75" thickBot="1" x14ac:dyDescent="0.3">
      <c r="A5341" s="140" t="s">
        <v>28</v>
      </c>
      <c r="B5341" s="146">
        <v>44115</v>
      </c>
      <c r="C5341" s="4">
        <v>152</v>
      </c>
      <c r="D5341" s="29">
        <f t="shared" si="478"/>
        <v>5828</v>
      </c>
      <c r="E5341" s="4">
        <f>2+1</f>
        <v>3</v>
      </c>
      <c r="F5341" s="129">
        <f t="shared" si="479"/>
        <v>175</v>
      </c>
    </row>
    <row r="5342" spans="1:6" ht="15.75" thickBot="1" x14ac:dyDescent="0.3">
      <c r="A5342" s="140" t="s">
        <v>24</v>
      </c>
      <c r="B5342" s="146">
        <v>44115</v>
      </c>
      <c r="C5342" s="4">
        <v>571</v>
      </c>
      <c r="D5342" s="29">
        <f t="shared" si="478"/>
        <v>32035</v>
      </c>
      <c r="E5342" s="4">
        <f>4+2</f>
        <v>6</v>
      </c>
      <c r="F5342" s="129">
        <f t="shared" si="479"/>
        <v>435</v>
      </c>
    </row>
    <row r="5343" spans="1:6" ht="15.75" thickBot="1" x14ac:dyDescent="0.3">
      <c r="A5343" s="140" t="s">
        <v>30</v>
      </c>
      <c r="B5343" s="146">
        <v>44115</v>
      </c>
      <c r="C5343" s="4">
        <v>5</v>
      </c>
      <c r="D5343" s="29">
        <f t="shared" si="478"/>
        <v>154</v>
      </c>
      <c r="F5343" s="129">
        <f t="shared" si="479"/>
        <v>4</v>
      </c>
    </row>
    <row r="5344" spans="1:6" ht="15.75" thickBot="1" x14ac:dyDescent="0.3">
      <c r="A5344" s="140" t="s">
        <v>26</v>
      </c>
      <c r="B5344" s="146">
        <v>44115</v>
      </c>
      <c r="C5344" s="4">
        <v>306</v>
      </c>
      <c r="D5344" s="29">
        <f>C5344+D5320</f>
        <v>12125</v>
      </c>
      <c r="F5344" s="129">
        <f t="shared" si="479"/>
        <v>184</v>
      </c>
    </row>
    <row r="5345" spans="1:6" ht="15.75" thickBot="1" x14ac:dyDescent="0.3">
      <c r="A5345" s="140" t="s">
        <v>25</v>
      </c>
      <c r="B5345" s="146">
        <v>44115</v>
      </c>
      <c r="C5345" s="4">
        <v>252</v>
      </c>
      <c r="D5345" s="29">
        <f>C5345+D5321</f>
        <v>16494</v>
      </c>
      <c r="E5345" s="4">
        <f>4+4</f>
        <v>8</v>
      </c>
      <c r="F5345" s="129">
        <f t="shared" si="479"/>
        <v>364</v>
      </c>
    </row>
    <row r="5346" spans="1:6" ht="15.75" thickBot="1" x14ac:dyDescent="0.3">
      <c r="A5346" s="140" t="s">
        <v>41</v>
      </c>
      <c r="B5346" s="146">
        <v>44115</v>
      </c>
      <c r="C5346" s="4">
        <v>148</v>
      </c>
      <c r="D5346" s="29">
        <f>C5346+D5322</f>
        <v>15384</v>
      </c>
      <c r="E5346" s="4">
        <f>19+10</f>
        <v>29</v>
      </c>
      <c r="F5346" s="129">
        <f>E5346+F5322</f>
        <v>528</v>
      </c>
    </row>
    <row r="5347" spans="1:6" ht="15.75" thickBot="1" x14ac:dyDescent="0.3">
      <c r="A5347" s="140" t="s">
        <v>42</v>
      </c>
      <c r="B5347" s="146">
        <v>44115</v>
      </c>
      <c r="C5347" s="4">
        <v>58</v>
      </c>
      <c r="D5347" s="29">
        <f t="shared" ref="D5347:D5353" si="480">C5347+D5323</f>
        <v>1204</v>
      </c>
      <c r="F5347" s="129">
        <f>E5347+F5323</f>
        <v>42</v>
      </c>
    </row>
    <row r="5348" spans="1:6" ht="15.75" thickBot="1" x14ac:dyDescent="0.3">
      <c r="A5348" s="140" t="s">
        <v>43</v>
      </c>
      <c r="B5348" s="146">
        <v>44115</v>
      </c>
      <c r="C5348" s="4">
        <v>20</v>
      </c>
      <c r="D5348" s="29">
        <f t="shared" si="480"/>
        <v>2222</v>
      </c>
      <c r="F5348" s="129">
        <f t="shared" si="479"/>
        <v>33</v>
      </c>
    </row>
    <row r="5349" spans="1:6" ht="15.75" thickBot="1" x14ac:dyDescent="0.3">
      <c r="A5349" s="140" t="s">
        <v>44</v>
      </c>
      <c r="B5349" s="146">
        <v>44115</v>
      </c>
      <c r="C5349" s="4">
        <v>134</v>
      </c>
      <c r="D5349" s="29">
        <f t="shared" si="480"/>
        <v>6345</v>
      </c>
      <c r="E5349" s="4">
        <f>3</f>
        <v>3</v>
      </c>
      <c r="F5349" s="129">
        <f>E5349+F5325</f>
        <v>86</v>
      </c>
    </row>
    <row r="5350" spans="1:6" ht="15.75" thickBot="1" x14ac:dyDescent="0.3">
      <c r="A5350" s="140" t="s">
        <v>29</v>
      </c>
      <c r="B5350" s="146">
        <v>44115</v>
      </c>
      <c r="C5350" s="4">
        <v>1547</v>
      </c>
      <c r="D5350" s="29">
        <f t="shared" si="480"/>
        <v>62900</v>
      </c>
      <c r="E5350" s="4">
        <f>7+7</f>
        <v>14</v>
      </c>
      <c r="F5350" s="129">
        <f>E5350+F5326</f>
        <v>671</v>
      </c>
    </row>
    <row r="5351" spans="1:6" ht="15.75" thickBot="1" x14ac:dyDescent="0.3">
      <c r="A5351" s="140" t="s">
        <v>45</v>
      </c>
      <c r="B5351" s="146">
        <v>44115</v>
      </c>
      <c r="C5351" s="4">
        <v>450</v>
      </c>
      <c r="D5351" s="29">
        <f t="shared" si="480"/>
        <v>4826</v>
      </c>
      <c r="E5351" s="4">
        <f>1+1</f>
        <v>2</v>
      </c>
      <c r="F5351" s="129">
        <f t="shared" si="479"/>
        <v>84</v>
      </c>
    </row>
    <row r="5352" spans="1:6" ht="15.75" thickBot="1" x14ac:dyDescent="0.3">
      <c r="A5352" s="140" t="s">
        <v>46</v>
      </c>
      <c r="B5352" s="146">
        <v>44115</v>
      </c>
      <c r="C5352" s="4">
        <v>227</v>
      </c>
      <c r="D5352" s="29">
        <f t="shared" si="480"/>
        <v>6424</v>
      </c>
      <c r="F5352" s="129">
        <f t="shared" ref="F5352:F5363" si="481">E5352+F5328</f>
        <v>84</v>
      </c>
    </row>
    <row r="5353" spans="1:6" ht="15.75" thickBot="1" x14ac:dyDescent="0.3">
      <c r="A5353" s="141" t="s">
        <v>47</v>
      </c>
      <c r="B5353" s="146">
        <v>44115</v>
      </c>
      <c r="C5353" s="4">
        <v>855</v>
      </c>
      <c r="D5353" s="132">
        <f t="shared" si="480"/>
        <v>26617</v>
      </c>
      <c r="E5353" s="4">
        <f>10+7</f>
        <v>17</v>
      </c>
      <c r="F5353" s="130">
        <f t="shared" si="481"/>
        <v>342</v>
      </c>
    </row>
    <row r="5354" spans="1:6" ht="15.75" thickBot="1" x14ac:dyDescent="0.3">
      <c r="A5354" s="64" t="s">
        <v>22</v>
      </c>
      <c r="B5354" s="146">
        <v>44116</v>
      </c>
      <c r="C5354" s="4">
        <v>2221</v>
      </c>
      <c r="D5354" s="131">
        <f>C5354+D5330</f>
        <v>470626</v>
      </c>
      <c r="E5354" s="4">
        <f>1+69+61</f>
        <v>131</v>
      </c>
      <c r="F5354" s="128">
        <f t="shared" si="481"/>
        <v>14958</v>
      </c>
    </row>
    <row r="5355" spans="1:6" ht="15.75" thickBot="1" x14ac:dyDescent="0.3">
      <c r="A5355" s="140" t="s">
        <v>20</v>
      </c>
      <c r="B5355" s="146">
        <v>44116</v>
      </c>
      <c r="C5355" s="4">
        <v>499</v>
      </c>
      <c r="D5355" s="29">
        <f t="shared" ref="D5355:D5367" si="482">C5355+D5331</f>
        <v>135491</v>
      </c>
      <c r="E5355" s="4">
        <f>30+25</f>
        <v>55</v>
      </c>
      <c r="F5355" s="129">
        <f t="shared" si="481"/>
        <v>3957</v>
      </c>
    </row>
    <row r="5356" spans="1:6" ht="15.75" thickBot="1" x14ac:dyDescent="0.3">
      <c r="A5356" s="140" t="s">
        <v>35</v>
      </c>
      <c r="B5356" s="146">
        <v>44116</v>
      </c>
      <c r="C5356" s="4">
        <v>14</v>
      </c>
      <c r="D5356" s="29">
        <f t="shared" si="482"/>
        <v>390</v>
      </c>
      <c r="F5356" s="129">
        <f t="shared" si="481"/>
        <v>0</v>
      </c>
    </row>
    <row r="5357" spans="1:6" ht="15.75" thickBot="1" x14ac:dyDescent="0.3">
      <c r="A5357" s="140" t="s">
        <v>21</v>
      </c>
      <c r="B5357" s="146">
        <v>44116</v>
      </c>
      <c r="C5357" s="4">
        <v>133</v>
      </c>
      <c r="D5357" s="29">
        <f t="shared" si="482"/>
        <v>10506</v>
      </c>
      <c r="F5357" s="129">
        <f t="shared" si="481"/>
        <v>333</v>
      </c>
    </row>
    <row r="5358" spans="1:6" ht="15.75" thickBot="1" x14ac:dyDescent="0.3">
      <c r="A5358" s="140" t="s">
        <v>36</v>
      </c>
      <c r="B5358" s="146">
        <v>44116</v>
      </c>
      <c r="C5358" s="4">
        <v>348</v>
      </c>
      <c r="D5358" s="29">
        <f t="shared" si="482"/>
        <v>7350</v>
      </c>
      <c r="E5358" s="4">
        <f>9+6</f>
        <v>15</v>
      </c>
      <c r="F5358" s="129">
        <f t="shared" si="481"/>
        <v>98</v>
      </c>
    </row>
    <row r="5359" spans="1:6" ht="15.75" thickBot="1" x14ac:dyDescent="0.3">
      <c r="A5359" s="140" t="s">
        <v>27</v>
      </c>
      <c r="B5359" s="146">
        <v>44116</v>
      </c>
      <c r="C5359" s="4">
        <v>1120</v>
      </c>
      <c r="D5359" s="29">
        <f t="shared" si="482"/>
        <v>52937</v>
      </c>
      <c r="E5359" s="4">
        <f>16+12</f>
        <v>28</v>
      </c>
      <c r="F5359" s="129">
        <f t="shared" si="481"/>
        <v>655</v>
      </c>
    </row>
    <row r="5360" spans="1:6" ht="15.75" thickBot="1" x14ac:dyDescent="0.3">
      <c r="A5360" s="140" t="s">
        <v>37</v>
      </c>
      <c r="B5360" s="146">
        <v>44116</v>
      </c>
      <c r="C5360" s="4">
        <v>77</v>
      </c>
      <c r="D5360" s="29">
        <f t="shared" si="482"/>
        <v>1634</v>
      </c>
      <c r="E5360" s="4">
        <v>0</v>
      </c>
      <c r="F5360" s="129">
        <f t="shared" si="481"/>
        <v>31</v>
      </c>
    </row>
    <row r="5361" spans="1:6" ht="15.75" thickBot="1" x14ac:dyDescent="0.3">
      <c r="A5361" s="140" t="s">
        <v>38</v>
      </c>
      <c r="B5361" s="146">
        <v>44116</v>
      </c>
      <c r="C5361" s="4">
        <v>176</v>
      </c>
      <c r="D5361" s="29">
        <f t="shared" si="482"/>
        <v>9566</v>
      </c>
      <c r="E5361" s="4">
        <f>6+7</f>
        <v>13</v>
      </c>
      <c r="F5361" s="129">
        <f t="shared" si="481"/>
        <v>188</v>
      </c>
    </row>
    <row r="5362" spans="1:6" ht="15.75" thickBot="1" x14ac:dyDescent="0.3">
      <c r="A5362" s="140" t="s">
        <v>48</v>
      </c>
      <c r="B5362" s="146">
        <v>44116</v>
      </c>
      <c r="C5362" s="4">
        <v>8</v>
      </c>
      <c r="D5362" s="29">
        <f t="shared" si="482"/>
        <v>136</v>
      </c>
      <c r="F5362" s="129">
        <f t="shared" si="481"/>
        <v>1</v>
      </c>
    </row>
    <row r="5363" spans="1:6" ht="15.75" thickBot="1" x14ac:dyDescent="0.3">
      <c r="A5363" s="140" t="s">
        <v>39</v>
      </c>
      <c r="B5363" s="146">
        <v>44116</v>
      </c>
      <c r="C5363" s="4">
        <v>76</v>
      </c>
      <c r="D5363" s="29">
        <f t="shared" si="482"/>
        <v>16806</v>
      </c>
      <c r="F5363" s="129">
        <f t="shared" si="481"/>
        <v>628</v>
      </c>
    </row>
    <row r="5364" spans="1:6" ht="15.75" thickBot="1" x14ac:dyDescent="0.3">
      <c r="A5364" s="140" t="s">
        <v>40</v>
      </c>
      <c r="B5364" s="146">
        <v>44116</v>
      </c>
      <c r="C5364" s="4">
        <v>57</v>
      </c>
      <c r="D5364" s="29">
        <f t="shared" si="482"/>
        <v>1127</v>
      </c>
      <c r="F5364" s="129">
        <f t="shared" ref="F5364:F5375" si="483">E5364+F5340</f>
        <v>12</v>
      </c>
    </row>
    <row r="5365" spans="1:6" ht="15.75" thickBot="1" x14ac:dyDescent="0.3">
      <c r="A5365" s="140" t="s">
        <v>28</v>
      </c>
      <c r="B5365" s="146">
        <v>44116</v>
      </c>
      <c r="C5365" s="4">
        <v>160</v>
      </c>
      <c r="D5365" s="29">
        <f t="shared" si="482"/>
        <v>5988</v>
      </c>
      <c r="E5365" s="4">
        <f>1</f>
        <v>1</v>
      </c>
      <c r="F5365" s="129">
        <f t="shared" si="483"/>
        <v>176</v>
      </c>
    </row>
    <row r="5366" spans="1:6" ht="15.75" thickBot="1" x14ac:dyDescent="0.3">
      <c r="A5366" s="140" t="s">
        <v>24</v>
      </c>
      <c r="B5366" s="146">
        <v>44116</v>
      </c>
      <c r="C5366" s="4">
        <v>364</v>
      </c>
      <c r="D5366" s="29">
        <f t="shared" si="482"/>
        <v>32399</v>
      </c>
      <c r="E5366" s="4">
        <f>1+1</f>
        <v>2</v>
      </c>
      <c r="F5366" s="129">
        <f t="shared" si="483"/>
        <v>437</v>
      </c>
    </row>
    <row r="5367" spans="1:6" ht="15.75" thickBot="1" x14ac:dyDescent="0.3">
      <c r="A5367" s="140" t="s">
        <v>30</v>
      </c>
      <c r="B5367" s="146">
        <v>44116</v>
      </c>
      <c r="C5367" s="4">
        <v>8</v>
      </c>
      <c r="D5367" s="29">
        <f t="shared" si="482"/>
        <v>162</v>
      </c>
      <c r="F5367" s="129">
        <f t="shared" si="483"/>
        <v>4</v>
      </c>
    </row>
    <row r="5368" spans="1:6" ht="15.75" thickBot="1" x14ac:dyDescent="0.3">
      <c r="A5368" s="140" t="s">
        <v>26</v>
      </c>
      <c r="B5368" s="146">
        <v>44116</v>
      </c>
      <c r="C5368" s="4">
        <v>264</v>
      </c>
      <c r="D5368" s="29">
        <f>C5368+D5344</f>
        <v>12389</v>
      </c>
      <c r="E5368" s="4">
        <f>1</f>
        <v>1</v>
      </c>
      <c r="F5368" s="129">
        <f t="shared" si="483"/>
        <v>185</v>
      </c>
    </row>
    <row r="5369" spans="1:6" ht="15.75" thickBot="1" x14ac:dyDescent="0.3">
      <c r="A5369" s="140" t="s">
        <v>25</v>
      </c>
      <c r="B5369" s="146">
        <v>44116</v>
      </c>
      <c r="C5369" s="4">
        <v>233</v>
      </c>
      <c r="D5369" s="29">
        <f>C5369+D5345</f>
        <v>16727</v>
      </c>
      <c r="E5369" s="4">
        <f>2+2</f>
        <v>4</v>
      </c>
      <c r="F5369" s="129">
        <f t="shared" si="483"/>
        <v>368</v>
      </c>
    </row>
    <row r="5370" spans="1:6" ht="15.75" thickBot="1" x14ac:dyDescent="0.3">
      <c r="A5370" s="140" t="s">
        <v>41</v>
      </c>
      <c r="B5370" s="146">
        <v>44116</v>
      </c>
      <c r="C5370" s="4">
        <v>84</v>
      </c>
      <c r="D5370" s="29">
        <f>C5370+D5346</f>
        <v>15468</v>
      </c>
      <c r="E5370" s="4">
        <f>7+1+4</f>
        <v>12</v>
      </c>
      <c r="F5370" s="129">
        <f>E5370+F5346</f>
        <v>540</v>
      </c>
    </row>
    <row r="5371" spans="1:6" ht="15.75" thickBot="1" x14ac:dyDescent="0.3">
      <c r="A5371" s="140" t="s">
        <v>42</v>
      </c>
      <c r="B5371" s="146">
        <v>44116</v>
      </c>
      <c r="C5371" s="4">
        <v>37</v>
      </c>
      <c r="D5371" s="29">
        <f t="shared" ref="D5371:D5377" si="484">C5371+D5347</f>
        <v>1241</v>
      </c>
      <c r="F5371" s="129">
        <f>E5371+F5347</f>
        <v>42</v>
      </c>
    </row>
    <row r="5372" spans="1:6" ht="15.75" thickBot="1" x14ac:dyDescent="0.3">
      <c r="A5372" s="140" t="s">
        <v>43</v>
      </c>
      <c r="B5372" s="146">
        <v>44116</v>
      </c>
      <c r="C5372" s="4">
        <v>68</v>
      </c>
      <c r="D5372" s="29">
        <f t="shared" si="484"/>
        <v>2290</v>
      </c>
      <c r="F5372" s="129">
        <f t="shared" si="483"/>
        <v>33</v>
      </c>
    </row>
    <row r="5373" spans="1:6" ht="15.75" thickBot="1" x14ac:dyDescent="0.3">
      <c r="A5373" s="140" t="s">
        <v>44</v>
      </c>
      <c r="B5373" s="146">
        <v>44116</v>
      </c>
      <c r="C5373" s="4">
        <v>103</v>
      </c>
      <c r="D5373" s="29">
        <f t="shared" si="484"/>
        <v>6448</v>
      </c>
      <c r="E5373" s="4">
        <f>1+1</f>
        <v>2</v>
      </c>
      <c r="F5373" s="129">
        <f>E5373+F5349</f>
        <v>88</v>
      </c>
    </row>
    <row r="5374" spans="1:6" ht="15.75" thickBot="1" x14ac:dyDescent="0.3">
      <c r="A5374" s="140" t="s">
        <v>29</v>
      </c>
      <c r="B5374" s="146">
        <v>44116</v>
      </c>
      <c r="C5374" s="4">
        <v>1711</v>
      </c>
      <c r="D5374" s="29">
        <f t="shared" si="484"/>
        <v>64611</v>
      </c>
      <c r="E5374" s="4">
        <f>7+4</f>
        <v>11</v>
      </c>
      <c r="F5374" s="129">
        <f>E5374+F5350</f>
        <v>682</v>
      </c>
    </row>
    <row r="5375" spans="1:6" ht="15.75" thickBot="1" x14ac:dyDescent="0.3">
      <c r="A5375" s="140" t="s">
        <v>45</v>
      </c>
      <c r="B5375" s="146">
        <v>44116</v>
      </c>
      <c r="C5375" s="4">
        <v>573</v>
      </c>
      <c r="D5375" s="29">
        <f t="shared" si="484"/>
        <v>5399</v>
      </c>
      <c r="E5375" s="4">
        <f>2</f>
        <v>2</v>
      </c>
      <c r="F5375" s="129">
        <f t="shared" si="483"/>
        <v>86</v>
      </c>
    </row>
    <row r="5376" spans="1:6" ht="15.75" thickBot="1" x14ac:dyDescent="0.3">
      <c r="A5376" s="140" t="s">
        <v>46</v>
      </c>
      <c r="B5376" s="146">
        <v>44116</v>
      </c>
      <c r="C5376" s="4">
        <v>268</v>
      </c>
      <c r="D5376" s="29">
        <f t="shared" si="484"/>
        <v>6692</v>
      </c>
      <c r="E5376" s="4">
        <f>1</f>
        <v>1</v>
      </c>
      <c r="F5376" s="129">
        <f t="shared" ref="F5376:F5387" si="485">E5376+F5352</f>
        <v>85</v>
      </c>
    </row>
    <row r="5377" spans="1:6" ht="15.75" thickBot="1" x14ac:dyDescent="0.3">
      <c r="A5377" s="142" t="s">
        <v>47</v>
      </c>
      <c r="B5377" s="138">
        <v>44116</v>
      </c>
      <c r="C5377" s="47">
        <v>922</v>
      </c>
      <c r="D5377" s="85">
        <f t="shared" si="484"/>
        <v>27539</v>
      </c>
      <c r="E5377" s="47">
        <f>21+19</f>
        <v>40</v>
      </c>
      <c r="F5377" s="139">
        <f t="shared" si="485"/>
        <v>382</v>
      </c>
    </row>
    <row r="5378" spans="1:6" x14ac:dyDescent="0.25">
      <c r="A5378" s="64" t="s">
        <v>22</v>
      </c>
      <c r="B5378" s="49">
        <v>44117</v>
      </c>
      <c r="C5378" s="50">
        <v>4666</v>
      </c>
      <c r="D5378" s="131">
        <f>C5378+D5354</f>
        <v>475292</v>
      </c>
      <c r="E5378" s="50">
        <v>170</v>
      </c>
      <c r="F5378" s="128">
        <f t="shared" si="485"/>
        <v>15128</v>
      </c>
    </row>
    <row r="5379" spans="1:6" x14ac:dyDescent="0.25">
      <c r="A5379" s="140" t="s">
        <v>20</v>
      </c>
      <c r="B5379" s="26">
        <v>44117</v>
      </c>
      <c r="C5379" s="4">
        <v>745</v>
      </c>
      <c r="D5379" s="29">
        <f t="shared" ref="D5379:D5391" si="486">C5379+D5355</f>
        <v>136236</v>
      </c>
      <c r="E5379" s="4">
        <v>49</v>
      </c>
      <c r="F5379" s="129">
        <f t="shared" si="485"/>
        <v>4006</v>
      </c>
    </row>
    <row r="5380" spans="1:6" x14ac:dyDescent="0.25">
      <c r="A5380" s="140" t="s">
        <v>35</v>
      </c>
      <c r="B5380" s="26">
        <v>44117</v>
      </c>
      <c r="C5380" s="4">
        <v>3</v>
      </c>
      <c r="D5380" s="29">
        <f t="shared" si="486"/>
        <v>393</v>
      </c>
      <c r="F5380" s="129">
        <f t="shared" si="485"/>
        <v>0</v>
      </c>
    </row>
    <row r="5381" spans="1:6" x14ac:dyDescent="0.25">
      <c r="A5381" s="140" t="s">
        <v>21</v>
      </c>
      <c r="B5381" s="26">
        <v>44117</v>
      </c>
      <c r="C5381" s="4">
        <v>172</v>
      </c>
      <c r="D5381" s="29">
        <f t="shared" si="486"/>
        <v>10678</v>
      </c>
      <c r="E5381" s="4">
        <v>10</v>
      </c>
      <c r="F5381" s="129">
        <f t="shared" si="485"/>
        <v>343</v>
      </c>
    </row>
    <row r="5382" spans="1:6" x14ac:dyDescent="0.25">
      <c r="A5382" s="140" t="s">
        <v>36</v>
      </c>
      <c r="B5382" s="26">
        <v>44117</v>
      </c>
      <c r="C5382" s="4">
        <v>438</v>
      </c>
      <c r="D5382" s="29">
        <f t="shared" si="486"/>
        <v>7788</v>
      </c>
      <c r="E5382" s="4">
        <v>4</v>
      </c>
      <c r="F5382" s="129">
        <f t="shared" si="485"/>
        <v>102</v>
      </c>
    </row>
    <row r="5383" spans="1:6" x14ac:dyDescent="0.25">
      <c r="A5383" s="140" t="s">
        <v>27</v>
      </c>
      <c r="B5383" s="26">
        <v>44117</v>
      </c>
      <c r="C5383" s="4">
        <v>1158</v>
      </c>
      <c r="D5383" s="29">
        <f t="shared" si="486"/>
        <v>54095</v>
      </c>
      <c r="E5383" s="4">
        <v>35</v>
      </c>
      <c r="F5383" s="129">
        <f t="shared" si="485"/>
        <v>690</v>
      </c>
    </row>
    <row r="5384" spans="1:6" x14ac:dyDescent="0.25">
      <c r="A5384" s="140" t="s">
        <v>37</v>
      </c>
      <c r="B5384" s="26">
        <v>44117</v>
      </c>
      <c r="C5384" s="4">
        <v>114</v>
      </c>
      <c r="D5384" s="29">
        <f t="shared" si="486"/>
        <v>1748</v>
      </c>
      <c r="E5384" s="4">
        <v>1</v>
      </c>
      <c r="F5384" s="129">
        <f t="shared" si="485"/>
        <v>32</v>
      </c>
    </row>
    <row r="5385" spans="1:6" x14ac:dyDescent="0.25">
      <c r="A5385" s="140" t="s">
        <v>38</v>
      </c>
      <c r="B5385" s="26">
        <v>44117</v>
      </c>
      <c r="C5385" s="4">
        <v>257</v>
      </c>
      <c r="D5385" s="29">
        <f t="shared" si="486"/>
        <v>9823</v>
      </c>
      <c r="E5385" s="4">
        <v>5</v>
      </c>
      <c r="F5385" s="129">
        <f t="shared" si="485"/>
        <v>193</v>
      </c>
    </row>
    <row r="5386" spans="1:6" x14ac:dyDescent="0.25">
      <c r="A5386" s="140" t="s">
        <v>48</v>
      </c>
      <c r="B5386" s="26">
        <v>44117</v>
      </c>
      <c r="C5386" s="4">
        <v>3</v>
      </c>
      <c r="D5386" s="29">
        <f t="shared" si="486"/>
        <v>139</v>
      </c>
      <c r="F5386" s="129">
        <f t="shared" si="485"/>
        <v>1</v>
      </c>
    </row>
    <row r="5387" spans="1:6" x14ac:dyDescent="0.25">
      <c r="A5387" s="140" t="s">
        <v>39</v>
      </c>
      <c r="B5387" s="26">
        <v>44117</v>
      </c>
      <c r="C5387" s="4">
        <v>36</v>
      </c>
      <c r="D5387" s="29">
        <f t="shared" si="486"/>
        <v>16842</v>
      </c>
      <c r="E5387" s="4">
        <v>2</v>
      </c>
      <c r="F5387" s="129">
        <f t="shared" si="485"/>
        <v>630</v>
      </c>
    </row>
    <row r="5388" spans="1:6" x14ac:dyDescent="0.25">
      <c r="A5388" s="140" t="s">
        <v>40</v>
      </c>
      <c r="B5388" s="26">
        <v>44117</v>
      </c>
      <c r="C5388" s="4">
        <v>44</v>
      </c>
      <c r="D5388" s="29">
        <f t="shared" si="486"/>
        <v>1171</v>
      </c>
      <c r="E5388" s="4">
        <v>1</v>
      </c>
      <c r="F5388" s="129">
        <f t="shared" ref="F5388:F5399" si="487">E5388+F5364</f>
        <v>13</v>
      </c>
    </row>
    <row r="5389" spans="1:6" x14ac:dyDescent="0.25">
      <c r="A5389" s="140" t="s">
        <v>28</v>
      </c>
      <c r="B5389" s="26">
        <v>44117</v>
      </c>
      <c r="C5389" s="4">
        <v>43</v>
      </c>
      <c r="D5389" s="29">
        <f t="shared" si="486"/>
        <v>6031</v>
      </c>
      <c r="E5389" s="4">
        <v>6</v>
      </c>
      <c r="F5389" s="129">
        <f t="shared" si="487"/>
        <v>182</v>
      </c>
    </row>
    <row r="5390" spans="1:6" x14ac:dyDescent="0.25">
      <c r="A5390" s="140" t="s">
        <v>24</v>
      </c>
      <c r="B5390" s="26">
        <v>44117</v>
      </c>
      <c r="C5390" s="4">
        <v>653</v>
      </c>
      <c r="D5390" s="29">
        <f t="shared" si="486"/>
        <v>33052</v>
      </c>
      <c r="E5390" s="4">
        <v>7</v>
      </c>
      <c r="F5390" s="129">
        <f t="shared" si="487"/>
        <v>444</v>
      </c>
    </row>
    <row r="5391" spans="1:6" x14ac:dyDescent="0.25">
      <c r="A5391" s="140" t="s">
        <v>30</v>
      </c>
      <c r="B5391" s="26">
        <v>44117</v>
      </c>
      <c r="C5391" s="4">
        <v>24</v>
      </c>
      <c r="D5391" s="29">
        <f t="shared" si="486"/>
        <v>186</v>
      </c>
      <c r="F5391" s="129">
        <f t="shared" si="487"/>
        <v>4</v>
      </c>
    </row>
    <row r="5392" spans="1:6" x14ac:dyDescent="0.25">
      <c r="A5392" s="140" t="s">
        <v>26</v>
      </c>
      <c r="B5392" s="26">
        <v>44117</v>
      </c>
      <c r="C5392" s="4">
        <v>299</v>
      </c>
      <c r="D5392" s="29">
        <f>C5392+D5368</f>
        <v>12688</v>
      </c>
      <c r="E5392" s="4">
        <v>12</v>
      </c>
      <c r="F5392" s="129">
        <f t="shared" si="487"/>
        <v>197</v>
      </c>
    </row>
    <row r="5393" spans="1:6" x14ac:dyDescent="0.25">
      <c r="A5393" s="140" t="s">
        <v>25</v>
      </c>
      <c r="B5393" s="26">
        <v>44117</v>
      </c>
      <c r="C5393" s="4">
        <v>405</v>
      </c>
      <c r="D5393" s="29">
        <f>C5393+D5369</f>
        <v>17132</v>
      </c>
      <c r="E5393" s="4">
        <v>6</v>
      </c>
      <c r="F5393" s="129">
        <f t="shared" si="487"/>
        <v>374</v>
      </c>
    </row>
    <row r="5394" spans="1:6" x14ac:dyDescent="0.25">
      <c r="A5394" s="140" t="s">
        <v>41</v>
      </c>
      <c r="B5394" s="26">
        <v>44117</v>
      </c>
      <c r="C5394" s="4">
        <v>136</v>
      </c>
      <c r="D5394" s="29">
        <f>C5394+D5370</f>
        <v>15604</v>
      </c>
      <c r="E5394" s="4">
        <v>9</v>
      </c>
      <c r="F5394" s="129">
        <f>E5394+F5370</f>
        <v>549</v>
      </c>
    </row>
    <row r="5395" spans="1:6" x14ac:dyDescent="0.25">
      <c r="A5395" s="140" t="s">
        <v>42</v>
      </c>
      <c r="B5395" s="26">
        <v>44117</v>
      </c>
      <c r="C5395" s="4">
        <v>27</v>
      </c>
      <c r="D5395" s="29">
        <f t="shared" ref="D5395:D5401" si="488">C5395+D5371</f>
        <v>1268</v>
      </c>
      <c r="E5395" s="4">
        <v>9</v>
      </c>
      <c r="F5395" s="129">
        <f>E5395+F5371</f>
        <v>51</v>
      </c>
    </row>
    <row r="5396" spans="1:6" x14ac:dyDescent="0.25">
      <c r="A5396" s="140" t="s">
        <v>43</v>
      </c>
      <c r="B5396" s="26">
        <v>44117</v>
      </c>
      <c r="C5396" s="4">
        <v>126</v>
      </c>
      <c r="D5396" s="29">
        <f t="shared" si="488"/>
        <v>2416</v>
      </c>
      <c r="F5396" s="129">
        <f t="shared" si="487"/>
        <v>33</v>
      </c>
    </row>
    <row r="5397" spans="1:6" x14ac:dyDescent="0.25">
      <c r="A5397" s="140" t="s">
        <v>44</v>
      </c>
      <c r="B5397" s="26">
        <v>44117</v>
      </c>
      <c r="C5397" s="4">
        <v>66</v>
      </c>
      <c r="D5397" s="29">
        <f t="shared" si="488"/>
        <v>6514</v>
      </c>
      <c r="E5397" s="4">
        <v>3</v>
      </c>
      <c r="F5397" s="129">
        <f>E5397+F5373</f>
        <v>91</v>
      </c>
    </row>
    <row r="5398" spans="1:6" x14ac:dyDescent="0.25">
      <c r="A5398" s="140" t="s">
        <v>29</v>
      </c>
      <c r="B5398" s="26">
        <v>44117</v>
      </c>
      <c r="C5398" s="4">
        <v>2288</v>
      </c>
      <c r="D5398" s="29">
        <f t="shared" si="488"/>
        <v>66899</v>
      </c>
      <c r="E5398" s="4">
        <v>25</v>
      </c>
      <c r="F5398" s="129">
        <f>E5398+F5374</f>
        <v>707</v>
      </c>
    </row>
    <row r="5399" spans="1:6" x14ac:dyDescent="0.25">
      <c r="A5399" s="140" t="s">
        <v>45</v>
      </c>
      <c r="B5399" s="26">
        <v>44117</v>
      </c>
      <c r="C5399" s="4">
        <v>146</v>
      </c>
      <c r="D5399" s="29">
        <f t="shared" si="488"/>
        <v>5545</v>
      </c>
      <c r="E5399" s="4">
        <v>2</v>
      </c>
      <c r="F5399" s="129">
        <f t="shared" si="487"/>
        <v>88</v>
      </c>
    </row>
    <row r="5400" spans="1:6" x14ac:dyDescent="0.25">
      <c r="A5400" s="140" t="s">
        <v>46</v>
      </c>
      <c r="B5400" s="26">
        <v>44117</v>
      </c>
      <c r="C5400" s="4">
        <v>202</v>
      </c>
      <c r="D5400" s="29">
        <f t="shared" si="488"/>
        <v>6894</v>
      </c>
      <c r="E5400" s="4">
        <v>2</v>
      </c>
      <c r="F5400" s="129">
        <f t="shared" ref="F5400:F5411" si="489">E5400+F5376</f>
        <v>87</v>
      </c>
    </row>
    <row r="5401" spans="1:6" ht="15.75" thickBot="1" x14ac:dyDescent="0.3">
      <c r="A5401" s="141" t="s">
        <v>47</v>
      </c>
      <c r="B5401" s="53">
        <v>44117</v>
      </c>
      <c r="C5401" s="54">
        <v>1254</v>
      </c>
      <c r="D5401" s="132">
        <f t="shared" si="488"/>
        <v>28793</v>
      </c>
      <c r="E5401" s="54">
        <v>28</v>
      </c>
      <c r="F5401" s="130">
        <f t="shared" si="489"/>
        <v>410</v>
      </c>
    </row>
    <row r="5402" spans="1:6" ht="15.75" thickBot="1" x14ac:dyDescent="0.3">
      <c r="A5402" s="64" t="s">
        <v>22</v>
      </c>
      <c r="B5402" s="53">
        <v>44118</v>
      </c>
      <c r="C5402" s="48">
        <v>5175</v>
      </c>
      <c r="D5402" s="131">
        <f>C5402+D5378</f>
        <v>480467</v>
      </c>
      <c r="E5402" s="48">
        <f>1+87+76</f>
        <v>164</v>
      </c>
      <c r="F5402" s="128">
        <f t="shared" si="489"/>
        <v>15292</v>
      </c>
    </row>
    <row r="5403" spans="1:6" ht="15.75" thickBot="1" x14ac:dyDescent="0.3">
      <c r="A5403" s="140" t="s">
        <v>20</v>
      </c>
      <c r="B5403" s="53">
        <v>44118</v>
      </c>
      <c r="C5403" s="4">
        <v>825</v>
      </c>
      <c r="D5403" s="29">
        <f t="shared" ref="D5403:D5415" si="490">C5403+D5379</f>
        <v>137061</v>
      </c>
      <c r="E5403" s="4">
        <f>1+24+26</f>
        <v>51</v>
      </c>
      <c r="F5403" s="129">
        <f t="shared" si="489"/>
        <v>4057</v>
      </c>
    </row>
    <row r="5404" spans="1:6" ht="15.75" thickBot="1" x14ac:dyDescent="0.3">
      <c r="A5404" s="140" t="s">
        <v>35</v>
      </c>
      <c r="B5404" s="53">
        <v>44118</v>
      </c>
      <c r="C5404" s="4">
        <v>8</v>
      </c>
      <c r="D5404" s="29">
        <f t="shared" si="490"/>
        <v>401</v>
      </c>
      <c r="F5404" s="129">
        <f t="shared" si="489"/>
        <v>0</v>
      </c>
    </row>
    <row r="5405" spans="1:6" ht="15.75" thickBot="1" x14ac:dyDescent="0.3">
      <c r="A5405" s="140" t="s">
        <v>21</v>
      </c>
      <c r="B5405" s="53">
        <v>44118</v>
      </c>
      <c r="C5405" s="4">
        <v>192</v>
      </c>
      <c r="D5405" s="29">
        <f t="shared" si="490"/>
        <v>10870</v>
      </c>
      <c r="E5405" s="4">
        <f>1+1</f>
        <v>2</v>
      </c>
      <c r="F5405" s="129">
        <f t="shared" si="489"/>
        <v>345</v>
      </c>
    </row>
    <row r="5406" spans="1:6" ht="15.75" thickBot="1" x14ac:dyDescent="0.3">
      <c r="A5406" s="140" t="s">
        <v>36</v>
      </c>
      <c r="B5406" s="53">
        <v>44118</v>
      </c>
      <c r="C5406" s="4">
        <v>236</v>
      </c>
      <c r="D5406" s="29">
        <f t="shared" si="490"/>
        <v>8024</v>
      </c>
      <c r="F5406" s="129">
        <f t="shared" si="489"/>
        <v>102</v>
      </c>
    </row>
    <row r="5407" spans="1:6" ht="15.75" thickBot="1" x14ac:dyDescent="0.3">
      <c r="A5407" s="140" t="s">
        <v>27</v>
      </c>
      <c r="B5407" s="53">
        <v>44118</v>
      </c>
      <c r="C5407" s="4">
        <v>1606</v>
      </c>
      <c r="D5407" s="29">
        <f t="shared" si="490"/>
        <v>55701</v>
      </c>
      <c r="E5407" s="4">
        <f>15+13</f>
        <v>28</v>
      </c>
      <c r="F5407" s="129">
        <f t="shared" si="489"/>
        <v>718</v>
      </c>
    </row>
    <row r="5408" spans="1:6" ht="15.75" thickBot="1" x14ac:dyDescent="0.3">
      <c r="A5408" s="140" t="s">
        <v>37</v>
      </c>
      <c r="B5408" s="53">
        <v>44118</v>
      </c>
      <c r="C5408" s="4">
        <v>54</v>
      </c>
      <c r="D5408" s="29">
        <f t="shared" si="490"/>
        <v>1802</v>
      </c>
      <c r="F5408" s="129">
        <f t="shared" si="489"/>
        <v>32</v>
      </c>
    </row>
    <row r="5409" spans="1:6" ht="15.75" thickBot="1" x14ac:dyDescent="0.3">
      <c r="A5409" s="140" t="s">
        <v>38</v>
      </c>
      <c r="B5409" s="53">
        <v>44118</v>
      </c>
      <c r="C5409" s="4">
        <v>299</v>
      </c>
      <c r="D5409" s="29">
        <f t="shared" si="490"/>
        <v>10122</v>
      </c>
      <c r="E5409" s="4">
        <f>2+1</f>
        <v>3</v>
      </c>
      <c r="F5409" s="129">
        <f t="shared" si="489"/>
        <v>196</v>
      </c>
    </row>
    <row r="5410" spans="1:6" ht="15.75" thickBot="1" x14ac:dyDescent="0.3">
      <c r="A5410" s="140" t="s">
        <v>48</v>
      </c>
      <c r="B5410" s="53">
        <v>44118</v>
      </c>
      <c r="C5410" s="4">
        <v>1</v>
      </c>
      <c r="D5410" s="29">
        <f t="shared" si="490"/>
        <v>140</v>
      </c>
      <c r="F5410" s="129">
        <f t="shared" si="489"/>
        <v>1</v>
      </c>
    </row>
    <row r="5411" spans="1:6" ht="15.75" thickBot="1" x14ac:dyDescent="0.3">
      <c r="A5411" s="140" t="s">
        <v>39</v>
      </c>
      <c r="B5411" s="53">
        <v>44118</v>
      </c>
      <c r="C5411" s="4">
        <v>103</v>
      </c>
      <c r="D5411" s="29">
        <f t="shared" si="490"/>
        <v>16945</v>
      </c>
      <c r="F5411" s="129">
        <f t="shared" si="489"/>
        <v>630</v>
      </c>
    </row>
    <row r="5412" spans="1:6" ht="15.75" thickBot="1" x14ac:dyDescent="0.3">
      <c r="A5412" s="140" t="s">
        <v>40</v>
      </c>
      <c r="B5412" s="53">
        <v>44118</v>
      </c>
      <c r="C5412" s="4">
        <v>101</v>
      </c>
      <c r="D5412" s="29">
        <f t="shared" si="490"/>
        <v>1272</v>
      </c>
      <c r="E5412" s="4">
        <f>2+1</f>
        <v>3</v>
      </c>
      <c r="F5412" s="129">
        <f t="shared" ref="F5412:F5423" si="491">E5412+F5388</f>
        <v>16</v>
      </c>
    </row>
    <row r="5413" spans="1:6" ht="15.75" thickBot="1" x14ac:dyDescent="0.3">
      <c r="A5413" s="140" t="s">
        <v>28</v>
      </c>
      <c r="B5413" s="53">
        <v>44118</v>
      </c>
      <c r="C5413" s="4">
        <v>87</v>
      </c>
      <c r="D5413" s="29">
        <f t="shared" si="490"/>
        <v>6118</v>
      </c>
      <c r="E5413" s="4">
        <f>4</f>
        <v>4</v>
      </c>
      <c r="F5413" s="129">
        <f t="shared" si="491"/>
        <v>186</v>
      </c>
    </row>
    <row r="5414" spans="1:6" ht="15.75" thickBot="1" x14ac:dyDescent="0.3">
      <c r="A5414" s="140" t="s">
        <v>24</v>
      </c>
      <c r="B5414" s="53">
        <v>44118</v>
      </c>
      <c r="C5414" s="4">
        <v>925</v>
      </c>
      <c r="D5414" s="29">
        <f t="shared" si="490"/>
        <v>33977</v>
      </c>
      <c r="E5414" s="4">
        <f>6+3</f>
        <v>9</v>
      </c>
      <c r="F5414" s="129">
        <f t="shared" si="491"/>
        <v>453</v>
      </c>
    </row>
    <row r="5415" spans="1:6" ht="15.75" thickBot="1" x14ac:dyDescent="0.3">
      <c r="A5415" s="140" t="s">
        <v>30</v>
      </c>
      <c r="B5415" s="53">
        <v>44118</v>
      </c>
      <c r="C5415" s="4">
        <v>3</v>
      </c>
      <c r="D5415" s="29">
        <f t="shared" si="490"/>
        <v>189</v>
      </c>
      <c r="F5415" s="129">
        <f t="shared" si="491"/>
        <v>4</v>
      </c>
    </row>
    <row r="5416" spans="1:6" ht="15.75" thickBot="1" x14ac:dyDescent="0.3">
      <c r="A5416" s="140" t="s">
        <v>26</v>
      </c>
      <c r="B5416" s="53">
        <v>44118</v>
      </c>
      <c r="C5416" s="4">
        <v>296</v>
      </c>
      <c r="D5416" s="29">
        <f>C5416+D5392</f>
        <v>12984</v>
      </c>
      <c r="E5416" s="4">
        <f>5+3</f>
        <v>8</v>
      </c>
      <c r="F5416" s="129">
        <f t="shared" si="491"/>
        <v>205</v>
      </c>
    </row>
    <row r="5417" spans="1:6" ht="15.75" thickBot="1" x14ac:dyDescent="0.3">
      <c r="A5417" s="140" t="s">
        <v>25</v>
      </c>
      <c r="B5417" s="53">
        <v>44118</v>
      </c>
      <c r="C5417" s="4">
        <v>361</v>
      </c>
      <c r="D5417" s="29">
        <f>C5417+D5393</f>
        <v>17493</v>
      </c>
      <c r="E5417" s="4">
        <f>10+4</f>
        <v>14</v>
      </c>
      <c r="F5417" s="129">
        <f t="shared" si="491"/>
        <v>388</v>
      </c>
    </row>
    <row r="5418" spans="1:6" ht="15.75" thickBot="1" x14ac:dyDescent="0.3">
      <c r="A5418" s="140" t="s">
        <v>41</v>
      </c>
      <c r="B5418" s="53">
        <v>44118</v>
      </c>
      <c r="C5418" s="4">
        <v>150</v>
      </c>
      <c r="D5418" s="29">
        <f>C5418+D5394</f>
        <v>15754</v>
      </c>
      <c r="E5418" s="4">
        <f>6+3</f>
        <v>9</v>
      </c>
      <c r="F5418" s="129">
        <f>E5418+F5394</f>
        <v>558</v>
      </c>
    </row>
    <row r="5419" spans="1:6" ht="15.75" thickBot="1" x14ac:dyDescent="0.3">
      <c r="A5419" s="140" t="s">
        <v>42</v>
      </c>
      <c r="B5419" s="53">
        <v>44118</v>
      </c>
      <c r="C5419" s="4">
        <v>5</v>
      </c>
      <c r="D5419" s="29">
        <f t="shared" ref="D5419:D5425" si="492">C5419+D5395</f>
        <v>1273</v>
      </c>
      <c r="F5419" s="129">
        <f>E5419+F5395</f>
        <v>51</v>
      </c>
    </row>
    <row r="5420" spans="1:6" ht="15.75" thickBot="1" x14ac:dyDescent="0.3">
      <c r="A5420" s="140" t="s">
        <v>43</v>
      </c>
      <c r="B5420" s="53">
        <v>44118</v>
      </c>
      <c r="C5420" s="4">
        <v>151</v>
      </c>
      <c r="D5420" s="29">
        <f t="shared" si="492"/>
        <v>2567</v>
      </c>
      <c r="E5420" s="4">
        <f>1</f>
        <v>1</v>
      </c>
      <c r="F5420" s="129">
        <f t="shared" si="491"/>
        <v>34</v>
      </c>
    </row>
    <row r="5421" spans="1:6" ht="15.75" thickBot="1" x14ac:dyDescent="0.3">
      <c r="A5421" s="140" t="s">
        <v>44</v>
      </c>
      <c r="B5421" s="53">
        <v>44118</v>
      </c>
      <c r="C5421" s="4">
        <v>195</v>
      </c>
      <c r="D5421" s="29">
        <f t="shared" si="492"/>
        <v>6709</v>
      </c>
      <c r="E5421" s="4">
        <f>1</f>
        <v>1</v>
      </c>
      <c r="F5421" s="129">
        <f>E5421+F5397</f>
        <v>92</v>
      </c>
    </row>
    <row r="5422" spans="1:6" ht="15.75" thickBot="1" x14ac:dyDescent="0.3">
      <c r="A5422" s="140" t="s">
        <v>29</v>
      </c>
      <c r="B5422" s="53">
        <v>44118</v>
      </c>
      <c r="C5422" s="4">
        <v>2470</v>
      </c>
      <c r="D5422" s="29">
        <f t="shared" si="492"/>
        <v>69369</v>
      </c>
      <c r="E5422" s="4">
        <f>24+17</f>
        <v>41</v>
      </c>
      <c r="F5422" s="129">
        <f>E5422+F5398</f>
        <v>748</v>
      </c>
    </row>
    <row r="5423" spans="1:6" ht="15.75" thickBot="1" x14ac:dyDescent="0.3">
      <c r="A5423" s="140" t="s">
        <v>45</v>
      </c>
      <c r="B5423" s="53">
        <v>44118</v>
      </c>
      <c r="C5423" s="4">
        <v>153</v>
      </c>
      <c r="D5423" s="29">
        <f t="shared" si="492"/>
        <v>5698</v>
      </c>
      <c r="E5423" s="4">
        <f>2+2</f>
        <v>4</v>
      </c>
      <c r="F5423" s="129">
        <f t="shared" si="491"/>
        <v>92</v>
      </c>
    </row>
    <row r="5424" spans="1:6" ht="15.75" thickBot="1" x14ac:dyDescent="0.3">
      <c r="A5424" s="140" t="s">
        <v>46</v>
      </c>
      <c r="B5424" s="53">
        <v>44118</v>
      </c>
      <c r="C5424" s="4">
        <v>295</v>
      </c>
      <c r="D5424" s="29">
        <f t="shared" si="492"/>
        <v>7189</v>
      </c>
      <c r="E5424" s="4">
        <f>1+3</f>
        <v>4</v>
      </c>
      <c r="F5424" s="129">
        <f t="shared" ref="F5424:F5435" si="493">E5424+F5400</f>
        <v>91</v>
      </c>
    </row>
    <row r="5425" spans="1:6" ht="15.75" thickBot="1" x14ac:dyDescent="0.3">
      <c r="A5425" s="142" t="s">
        <v>47</v>
      </c>
      <c r="B5425" s="46">
        <v>44118</v>
      </c>
      <c r="C5425" s="47">
        <v>1241</v>
      </c>
      <c r="D5425" s="85">
        <f t="shared" si="492"/>
        <v>30034</v>
      </c>
      <c r="E5425" s="47">
        <f>4</f>
        <v>4</v>
      </c>
      <c r="F5425" s="139">
        <f t="shared" si="493"/>
        <v>414</v>
      </c>
    </row>
    <row r="5426" spans="1:6" x14ac:dyDescent="0.25">
      <c r="A5426" s="64" t="s">
        <v>22</v>
      </c>
      <c r="B5426" s="49">
        <v>44119</v>
      </c>
      <c r="C5426" s="50">
        <v>5756</v>
      </c>
      <c r="D5426" s="131">
        <f>C5426+D5402</f>
        <v>486223</v>
      </c>
      <c r="E5426" s="50">
        <v>193</v>
      </c>
      <c r="F5426" s="128">
        <f t="shared" si="493"/>
        <v>15485</v>
      </c>
    </row>
    <row r="5427" spans="1:6" x14ac:dyDescent="0.25">
      <c r="A5427" s="140" t="s">
        <v>20</v>
      </c>
      <c r="B5427" s="26">
        <v>44119</v>
      </c>
      <c r="C5427" s="4">
        <v>830</v>
      </c>
      <c r="D5427" s="29">
        <f t="shared" ref="D5427:D5439" si="494">C5427+D5403</f>
        <v>137891</v>
      </c>
      <c r="E5427" s="4">
        <v>59</v>
      </c>
      <c r="F5427" s="129">
        <f t="shared" si="493"/>
        <v>4116</v>
      </c>
    </row>
    <row r="5428" spans="1:6" x14ac:dyDescent="0.25">
      <c r="A5428" s="140" t="s">
        <v>35</v>
      </c>
      <c r="B5428" s="26">
        <v>44119</v>
      </c>
      <c r="C5428" s="4">
        <v>6</v>
      </c>
      <c r="D5428" s="29">
        <f t="shared" si="494"/>
        <v>407</v>
      </c>
      <c r="F5428" s="129">
        <f t="shared" si="493"/>
        <v>0</v>
      </c>
    </row>
    <row r="5429" spans="1:6" x14ac:dyDescent="0.25">
      <c r="A5429" s="140" t="s">
        <v>21</v>
      </c>
      <c r="B5429" s="26">
        <v>44119</v>
      </c>
      <c r="C5429" s="4">
        <v>197</v>
      </c>
      <c r="D5429" s="29">
        <f t="shared" si="494"/>
        <v>11067</v>
      </c>
      <c r="E5429" s="4">
        <v>5</v>
      </c>
      <c r="F5429" s="129">
        <f t="shared" si="493"/>
        <v>350</v>
      </c>
    </row>
    <row r="5430" spans="1:6" x14ac:dyDescent="0.25">
      <c r="A5430" s="140" t="s">
        <v>36</v>
      </c>
      <c r="B5430" s="26">
        <v>44119</v>
      </c>
      <c r="C5430" s="4">
        <v>245</v>
      </c>
      <c r="D5430" s="29">
        <f t="shared" si="494"/>
        <v>8269</v>
      </c>
      <c r="E5430" s="4">
        <v>9</v>
      </c>
      <c r="F5430" s="129">
        <f t="shared" si="493"/>
        <v>111</v>
      </c>
    </row>
    <row r="5431" spans="1:6" x14ac:dyDescent="0.25">
      <c r="A5431" s="140" t="s">
        <v>27</v>
      </c>
      <c r="B5431" s="26">
        <v>44119</v>
      </c>
      <c r="C5431" s="4">
        <v>2082</v>
      </c>
      <c r="D5431" s="29">
        <f t="shared" si="494"/>
        <v>57783</v>
      </c>
      <c r="E5431" s="4">
        <v>44</v>
      </c>
      <c r="F5431" s="129">
        <f t="shared" si="493"/>
        <v>762</v>
      </c>
    </row>
    <row r="5432" spans="1:6" x14ac:dyDescent="0.25">
      <c r="A5432" s="140" t="s">
        <v>37</v>
      </c>
      <c r="B5432" s="26">
        <v>44119</v>
      </c>
      <c r="C5432" s="4">
        <v>72</v>
      </c>
      <c r="D5432" s="29">
        <f t="shared" si="494"/>
        <v>1874</v>
      </c>
      <c r="F5432" s="129">
        <f t="shared" si="493"/>
        <v>32</v>
      </c>
    </row>
    <row r="5433" spans="1:6" x14ac:dyDescent="0.25">
      <c r="A5433" s="140" t="s">
        <v>38</v>
      </c>
      <c r="B5433" s="26">
        <v>44119</v>
      </c>
      <c r="C5433" s="4">
        <v>334</v>
      </c>
      <c r="D5433" s="29">
        <f t="shared" si="494"/>
        <v>10456</v>
      </c>
      <c r="E5433" s="4">
        <v>7</v>
      </c>
      <c r="F5433" s="129">
        <f t="shared" si="493"/>
        <v>203</v>
      </c>
    </row>
    <row r="5434" spans="1:6" x14ac:dyDescent="0.25">
      <c r="A5434" s="140" t="s">
        <v>48</v>
      </c>
      <c r="B5434" s="26">
        <v>44119</v>
      </c>
      <c r="C5434" s="4">
        <v>-2</v>
      </c>
      <c r="D5434" s="29">
        <f t="shared" si="494"/>
        <v>138</v>
      </c>
      <c r="F5434" s="129">
        <f t="shared" si="493"/>
        <v>1</v>
      </c>
    </row>
    <row r="5435" spans="1:6" x14ac:dyDescent="0.25">
      <c r="A5435" s="140" t="s">
        <v>39</v>
      </c>
      <c r="B5435" s="26">
        <v>44119</v>
      </c>
      <c r="C5435" s="4">
        <v>120</v>
      </c>
      <c r="D5435" s="29">
        <f t="shared" si="494"/>
        <v>17065</v>
      </c>
      <c r="E5435" s="4">
        <v>13</v>
      </c>
      <c r="F5435" s="129">
        <f t="shared" si="493"/>
        <v>643</v>
      </c>
    </row>
    <row r="5436" spans="1:6" x14ac:dyDescent="0.25">
      <c r="A5436" s="140" t="s">
        <v>40</v>
      </c>
      <c r="B5436" s="26">
        <v>44119</v>
      </c>
      <c r="C5436" s="4">
        <v>82</v>
      </c>
      <c r="D5436" s="29">
        <f t="shared" si="494"/>
        <v>1354</v>
      </c>
      <c r="F5436" s="129">
        <f t="shared" ref="F5436:F5447" si="495">E5436+F5412</f>
        <v>16</v>
      </c>
    </row>
    <row r="5437" spans="1:6" x14ac:dyDescent="0.25">
      <c r="A5437" s="140" t="s">
        <v>28</v>
      </c>
      <c r="B5437" s="26">
        <v>44119</v>
      </c>
      <c r="C5437" s="4">
        <v>107</v>
      </c>
      <c r="D5437" s="29">
        <f t="shared" si="494"/>
        <v>6225</v>
      </c>
      <c r="E5437" s="4">
        <v>5</v>
      </c>
      <c r="F5437" s="129">
        <f t="shared" si="495"/>
        <v>191</v>
      </c>
    </row>
    <row r="5438" spans="1:6" x14ac:dyDescent="0.25">
      <c r="A5438" s="140" t="s">
        <v>24</v>
      </c>
      <c r="B5438" s="26">
        <v>44119</v>
      </c>
      <c r="C5438" s="4">
        <v>1056</v>
      </c>
      <c r="D5438" s="29">
        <f t="shared" si="494"/>
        <v>35033</v>
      </c>
      <c r="E5438" s="4">
        <v>15</v>
      </c>
      <c r="F5438" s="129">
        <f t="shared" si="495"/>
        <v>468</v>
      </c>
    </row>
    <row r="5439" spans="1:6" x14ac:dyDescent="0.25">
      <c r="A5439" s="140" t="s">
        <v>30</v>
      </c>
      <c r="B5439" s="26">
        <v>44119</v>
      </c>
      <c r="C5439" s="4">
        <v>12</v>
      </c>
      <c r="D5439" s="29">
        <f t="shared" si="494"/>
        <v>201</v>
      </c>
      <c r="F5439" s="129">
        <f t="shared" si="495"/>
        <v>4</v>
      </c>
    </row>
    <row r="5440" spans="1:6" x14ac:dyDescent="0.25">
      <c r="A5440" s="140" t="s">
        <v>26</v>
      </c>
      <c r="B5440" s="26">
        <v>44119</v>
      </c>
      <c r="C5440" s="4">
        <v>424</v>
      </c>
      <c r="D5440" s="29">
        <f>C5440+D5416</f>
        <v>13408</v>
      </c>
      <c r="F5440" s="129">
        <f t="shared" si="495"/>
        <v>205</v>
      </c>
    </row>
    <row r="5441" spans="1:6" x14ac:dyDescent="0.25">
      <c r="A5441" s="140" t="s">
        <v>25</v>
      </c>
      <c r="B5441" s="26">
        <v>44119</v>
      </c>
      <c r="C5441" s="4">
        <v>532</v>
      </c>
      <c r="D5441" s="29">
        <f>C5441+D5417</f>
        <v>18025</v>
      </c>
      <c r="E5441" s="4">
        <v>11</v>
      </c>
      <c r="F5441" s="129">
        <f t="shared" si="495"/>
        <v>399</v>
      </c>
    </row>
    <row r="5442" spans="1:6" x14ac:dyDescent="0.25">
      <c r="A5442" s="140" t="s">
        <v>41</v>
      </c>
      <c r="B5442" s="26">
        <v>44119</v>
      </c>
      <c r="C5442" s="4">
        <v>257</v>
      </c>
      <c r="D5442" s="29">
        <f>C5442+D5418</f>
        <v>16011</v>
      </c>
      <c r="E5442" s="4">
        <v>12</v>
      </c>
      <c r="F5442" s="129">
        <f>E5442+F5418</f>
        <v>570</v>
      </c>
    </row>
    <row r="5443" spans="1:6" x14ac:dyDescent="0.25">
      <c r="A5443" s="140" t="s">
        <v>42</v>
      </c>
      <c r="B5443" s="26">
        <v>44119</v>
      </c>
      <c r="C5443" s="4">
        <v>3</v>
      </c>
      <c r="D5443" s="29">
        <f t="shared" ref="D5443:D5449" si="496">C5443+D5419</f>
        <v>1276</v>
      </c>
      <c r="F5443" s="129">
        <f>E5443+F5419</f>
        <v>51</v>
      </c>
    </row>
    <row r="5444" spans="1:6" x14ac:dyDescent="0.25">
      <c r="A5444" s="140" t="s">
        <v>43</v>
      </c>
      <c r="B5444" s="26">
        <v>44119</v>
      </c>
      <c r="C5444" s="4">
        <v>119</v>
      </c>
      <c r="D5444" s="29">
        <f t="shared" si="496"/>
        <v>2686</v>
      </c>
      <c r="F5444" s="129">
        <f t="shared" si="495"/>
        <v>34</v>
      </c>
    </row>
    <row r="5445" spans="1:6" x14ac:dyDescent="0.25">
      <c r="A5445" s="140" t="s">
        <v>44</v>
      </c>
      <c r="B5445" s="26">
        <v>44119</v>
      </c>
      <c r="C5445" s="4">
        <v>123</v>
      </c>
      <c r="D5445" s="29">
        <f t="shared" si="496"/>
        <v>6832</v>
      </c>
      <c r="E5445" s="4">
        <v>3</v>
      </c>
      <c r="F5445" s="129">
        <f>E5445+F5421</f>
        <v>95</v>
      </c>
    </row>
    <row r="5446" spans="1:6" x14ac:dyDescent="0.25">
      <c r="A5446" s="140" t="s">
        <v>29</v>
      </c>
      <c r="B5446" s="26">
        <v>44119</v>
      </c>
      <c r="C5446" s="4">
        <v>2659</v>
      </c>
      <c r="D5446" s="29">
        <f t="shared" si="496"/>
        <v>72028</v>
      </c>
      <c r="E5446" s="4">
        <v>44</v>
      </c>
      <c r="F5446" s="129">
        <f>E5446+F5422</f>
        <v>792</v>
      </c>
    </row>
    <row r="5447" spans="1:6" x14ac:dyDescent="0.25">
      <c r="A5447" s="140" t="s">
        <v>45</v>
      </c>
      <c r="B5447" s="26">
        <v>44119</v>
      </c>
      <c r="C5447" s="4">
        <v>275</v>
      </c>
      <c r="D5447" s="29">
        <f t="shared" si="496"/>
        <v>5973</v>
      </c>
      <c r="E5447" s="4">
        <v>-1</v>
      </c>
      <c r="F5447" s="129">
        <f t="shared" si="495"/>
        <v>91</v>
      </c>
    </row>
    <row r="5448" spans="1:6" x14ac:dyDescent="0.25">
      <c r="A5448" s="140" t="s">
        <v>46</v>
      </c>
      <c r="B5448" s="26">
        <v>44119</v>
      </c>
      <c r="C5448" s="4">
        <v>313</v>
      </c>
      <c r="D5448" s="29">
        <f t="shared" si="496"/>
        <v>7502</v>
      </c>
      <c r="F5448" s="129">
        <f>E5448+F5424</f>
        <v>91</v>
      </c>
    </row>
    <row r="5449" spans="1:6" ht="15.75" thickBot="1" x14ac:dyDescent="0.3">
      <c r="A5449" s="141" t="s">
        <v>47</v>
      </c>
      <c r="B5449" s="53">
        <v>44119</v>
      </c>
      <c r="C5449" s="54">
        <v>1494</v>
      </c>
      <c r="D5449" s="132">
        <f t="shared" si="496"/>
        <v>31528</v>
      </c>
      <c r="E5449" s="54">
        <v>2</v>
      </c>
      <c r="F5449" s="130">
        <f>E5449+F5425</f>
        <v>416</v>
      </c>
    </row>
    <row r="5450" spans="1:6" x14ac:dyDescent="0.25">
      <c r="A5450" s="64" t="s">
        <v>22</v>
      </c>
      <c r="B5450" s="136">
        <v>44120</v>
      </c>
      <c r="C5450" s="48">
        <v>5199</v>
      </c>
      <c r="D5450" s="131">
        <f>C5450+D5426</f>
        <v>491422</v>
      </c>
      <c r="E5450" s="48">
        <v>136</v>
      </c>
      <c r="F5450" s="128">
        <f t="shared" ref="F5450:F5471" si="497">E5450+F5426</f>
        <v>15621</v>
      </c>
    </row>
    <row r="5451" spans="1:6" x14ac:dyDescent="0.25">
      <c r="A5451" s="140" t="s">
        <v>20</v>
      </c>
      <c r="B5451" s="136">
        <v>44120</v>
      </c>
      <c r="C5451" s="4">
        <v>952</v>
      </c>
      <c r="D5451" s="29">
        <f t="shared" ref="D5451:D5463" si="498">C5451+D5427</f>
        <v>138843</v>
      </c>
      <c r="E5451" s="4">
        <v>46</v>
      </c>
      <c r="F5451" s="129">
        <f t="shared" si="497"/>
        <v>4162</v>
      </c>
    </row>
    <row r="5452" spans="1:6" x14ac:dyDescent="0.25">
      <c r="A5452" s="140" t="s">
        <v>35</v>
      </c>
      <c r="B5452" s="136">
        <v>44120</v>
      </c>
      <c r="C5452" s="4">
        <v>22</v>
      </c>
      <c r="D5452" s="29">
        <f t="shared" si="498"/>
        <v>429</v>
      </c>
      <c r="F5452" s="129">
        <f t="shared" si="497"/>
        <v>0</v>
      </c>
    </row>
    <row r="5453" spans="1:6" x14ac:dyDescent="0.25">
      <c r="A5453" s="140" t="s">
        <v>21</v>
      </c>
      <c r="B5453" s="136">
        <v>44120</v>
      </c>
      <c r="C5453" s="4">
        <v>197</v>
      </c>
      <c r="D5453" s="29">
        <f t="shared" si="498"/>
        <v>11264</v>
      </c>
      <c r="E5453" s="4">
        <v>3</v>
      </c>
      <c r="F5453" s="129">
        <f t="shared" si="497"/>
        <v>353</v>
      </c>
    </row>
    <row r="5454" spans="1:6" x14ac:dyDescent="0.25">
      <c r="A5454" s="140" t="s">
        <v>36</v>
      </c>
      <c r="B5454" s="136">
        <v>44120</v>
      </c>
      <c r="C5454" s="4">
        <v>288</v>
      </c>
      <c r="D5454" s="29">
        <f t="shared" si="498"/>
        <v>8557</v>
      </c>
      <c r="E5454" s="4">
        <v>2</v>
      </c>
      <c r="F5454" s="129">
        <f t="shared" si="497"/>
        <v>113</v>
      </c>
    </row>
    <row r="5455" spans="1:6" x14ac:dyDescent="0.25">
      <c r="A5455" s="140" t="s">
        <v>27</v>
      </c>
      <c r="B5455" s="136">
        <v>44120</v>
      </c>
      <c r="C5455" s="4">
        <v>2045</v>
      </c>
      <c r="D5455" s="29">
        <f t="shared" si="498"/>
        <v>59828</v>
      </c>
      <c r="E5455" s="4">
        <v>28</v>
      </c>
      <c r="F5455" s="129">
        <f t="shared" si="497"/>
        <v>790</v>
      </c>
    </row>
    <row r="5456" spans="1:6" x14ac:dyDescent="0.25">
      <c r="A5456" s="140" t="s">
        <v>37</v>
      </c>
      <c r="B5456" s="136">
        <v>44120</v>
      </c>
      <c r="C5456" s="4">
        <v>61</v>
      </c>
      <c r="D5456" s="29">
        <f t="shared" si="498"/>
        <v>1935</v>
      </c>
      <c r="F5456" s="129">
        <f t="shared" si="497"/>
        <v>32</v>
      </c>
    </row>
    <row r="5457" spans="1:6" x14ac:dyDescent="0.25">
      <c r="A5457" s="140" t="s">
        <v>38</v>
      </c>
      <c r="B5457" s="136">
        <v>44120</v>
      </c>
      <c r="C5457" s="4">
        <v>349</v>
      </c>
      <c r="D5457" s="29">
        <f t="shared" si="498"/>
        <v>10805</v>
      </c>
      <c r="E5457" s="4">
        <v>2</v>
      </c>
      <c r="F5457" s="129">
        <f t="shared" si="497"/>
        <v>205</v>
      </c>
    </row>
    <row r="5458" spans="1:6" x14ac:dyDescent="0.25">
      <c r="A5458" s="140" t="s">
        <v>48</v>
      </c>
      <c r="B5458" s="136">
        <v>44120</v>
      </c>
      <c r="C5458" s="4">
        <v>1</v>
      </c>
      <c r="D5458" s="29">
        <f t="shared" si="498"/>
        <v>139</v>
      </c>
      <c r="F5458" s="129">
        <f t="shared" si="497"/>
        <v>1</v>
      </c>
    </row>
    <row r="5459" spans="1:6" x14ac:dyDescent="0.25">
      <c r="A5459" s="140" t="s">
        <v>39</v>
      </c>
      <c r="B5459" s="136">
        <v>44120</v>
      </c>
      <c r="C5459" s="4">
        <v>55</v>
      </c>
      <c r="D5459" s="29">
        <f t="shared" si="498"/>
        <v>17120</v>
      </c>
      <c r="E5459" s="4">
        <v>12</v>
      </c>
      <c r="F5459" s="129">
        <f t="shared" si="497"/>
        <v>655</v>
      </c>
    </row>
    <row r="5460" spans="1:6" x14ac:dyDescent="0.25">
      <c r="A5460" s="140" t="s">
        <v>40</v>
      </c>
      <c r="B5460" s="136">
        <v>44120</v>
      </c>
      <c r="C5460" s="4">
        <v>82</v>
      </c>
      <c r="D5460" s="29">
        <f t="shared" si="498"/>
        <v>1436</v>
      </c>
      <c r="E5460" s="4">
        <v>1</v>
      </c>
      <c r="F5460" s="129">
        <f t="shared" si="497"/>
        <v>17</v>
      </c>
    </row>
    <row r="5461" spans="1:6" x14ac:dyDescent="0.25">
      <c r="A5461" s="140" t="s">
        <v>28</v>
      </c>
      <c r="B5461" s="136">
        <v>44120</v>
      </c>
      <c r="C5461" s="4">
        <v>98</v>
      </c>
      <c r="D5461" s="29">
        <f t="shared" si="498"/>
        <v>6323</v>
      </c>
      <c r="E5461" s="4">
        <v>11</v>
      </c>
      <c r="F5461" s="129">
        <f t="shared" si="497"/>
        <v>202</v>
      </c>
    </row>
    <row r="5462" spans="1:6" x14ac:dyDescent="0.25">
      <c r="A5462" s="140" t="s">
        <v>24</v>
      </c>
      <c r="B5462" s="136">
        <v>44120</v>
      </c>
      <c r="C5462" s="4">
        <v>897</v>
      </c>
      <c r="D5462" s="29">
        <f t="shared" si="498"/>
        <v>35930</v>
      </c>
      <c r="E5462" s="4">
        <v>30</v>
      </c>
      <c r="F5462" s="129">
        <f t="shared" si="497"/>
        <v>498</v>
      </c>
    </row>
    <row r="5463" spans="1:6" x14ac:dyDescent="0.25">
      <c r="A5463" s="140" t="s">
        <v>30</v>
      </c>
      <c r="B5463" s="136">
        <v>44120</v>
      </c>
      <c r="C5463" s="4">
        <v>-3</v>
      </c>
      <c r="D5463" s="29">
        <f t="shared" si="498"/>
        <v>198</v>
      </c>
      <c r="F5463" s="129">
        <f t="shared" si="497"/>
        <v>4</v>
      </c>
    </row>
    <row r="5464" spans="1:6" x14ac:dyDescent="0.25">
      <c r="A5464" s="140" t="s">
        <v>26</v>
      </c>
      <c r="B5464" s="136">
        <v>44120</v>
      </c>
      <c r="C5464" s="4">
        <v>382</v>
      </c>
      <c r="D5464" s="29">
        <f>C5464+D5440</f>
        <v>13790</v>
      </c>
      <c r="E5464" s="4">
        <v>13</v>
      </c>
      <c r="F5464" s="129">
        <f t="shared" si="497"/>
        <v>218</v>
      </c>
    </row>
    <row r="5465" spans="1:6" x14ac:dyDescent="0.25">
      <c r="A5465" s="140" t="s">
        <v>25</v>
      </c>
      <c r="B5465" s="136">
        <v>44120</v>
      </c>
      <c r="C5465" s="4">
        <v>536</v>
      </c>
      <c r="D5465" s="29">
        <f>C5465+D5441</f>
        <v>18561</v>
      </c>
      <c r="E5465" s="4">
        <v>2</v>
      </c>
      <c r="F5465" s="129">
        <f t="shared" si="497"/>
        <v>401</v>
      </c>
    </row>
    <row r="5466" spans="1:6" x14ac:dyDescent="0.25">
      <c r="A5466" s="140" t="s">
        <v>41</v>
      </c>
      <c r="B5466" s="136">
        <v>44120</v>
      </c>
      <c r="C5466" s="4">
        <v>215</v>
      </c>
      <c r="D5466" s="29">
        <f>C5466+D5442</f>
        <v>16226</v>
      </c>
      <c r="E5466" s="4">
        <v>13</v>
      </c>
      <c r="F5466" s="129">
        <f>E5466+F5442</f>
        <v>583</v>
      </c>
    </row>
    <row r="5467" spans="1:6" x14ac:dyDescent="0.25">
      <c r="A5467" s="140" t="s">
        <v>42</v>
      </c>
      <c r="B5467" s="136">
        <v>44120</v>
      </c>
      <c r="C5467" s="4">
        <v>9</v>
      </c>
      <c r="D5467" s="29">
        <f t="shared" ref="D5467:D5473" si="499">C5467+D5443</f>
        <v>1285</v>
      </c>
      <c r="F5467" s="129">
        <f>E5467+F5443</f>
        <v>51</v>
      </c>
    </row>
    <row r="5468" spans="1:6" x14ac:dyDescent="0.25">
      <c r="A5468" s="140" t="s">
        <v>43</v>
      </c>
      <c r="B5468" s="136">
        <v>44120</v>
      </c>
      <c r="C5468" s="4">
        <v>257</v>
      </c>
      <c r="D5468" s="29">
        <f t="shared" si="499"/>
        <v>2943</v>
      </c>
      <c r="E5468" s="4">
        <v>1</v>
      </c>
      <c r="F5468" s="129">
        <f t="shared" si="497"/>
        <v>35</v>
      </c>
    </row>
    <row r="5469" spans="1:6" x14ac:dyDescent="0.25">
      <c r="A5469" s="140" t="s">
        <v>44</v>
      </c>
      <c r="B5469" s="136">
        <v>44120</v>
      </c>
      <c r="C5469" s="4">
        <v>210</v>
      </c>
      <c r="D5469" s="29">
        <f t="shared" si="499"/>
        <v>7042</v>
      </c>
      <c r="E5469" s="4">
        <v>1</v>
      </c>
      <c r="F5469" s="129">
        <f>E5469+F5445</f>
        <v>96</v>
      </c>
    </row>
    <row r="5470" spans="1:6" x14ac:dyDescent="0.25">
      <c r="A5470" s="140" t="s">
        <v>29</v>
      </c>
      <c r="B5470" s="136">
        <v>44120</v>
      </c>
      <c r="C5470" s="4">
        <v>2582</v>
      </c>
      <c r="D5470" s="29">
        <f t="shared" si="499"/>
        <v>74610</v>
      </c>
      <c r="E5470" s="4">
        <v>29</v>
      </c>
      <c r="F5470" s="129">
        <f>E5470+F5446</f>
        <v>821</v>
      </c>
    </row>
    <row r="5471" spans="1:6" x14ac:dyDescent="0.25">
      <c r="A5471" s="140" t="s">
        <v>45</v>
      </c>
      <c r="B5471" s="136">
        <v>44120</v>
      </c>
      <c r="C5471" s="4">
        <v>342</v>
      </c>
      <c r="D5471" s="29">
        <f t="shared" si="499"/>
        <v>6315</v>
      </c>
      <c r="E5471" s="4">
        <v>6</v>
      </c>
      <c r="F5471" s="129">
        <f t="shared" si="497"/>
        <v>97</v>
      </c>
    </row>
    <row r="5472" spans="1:6" x14ac:dyDescent="0.25">
      <c r="A5472" s="140" t="s">
        <v>46</v>
      </c>
      <c r="B5472" s="136">
        <v>44120</v>
      </c>
      <c r="C5472" s="4">
        <v>256</v>
      </c>
      <c r="D5472" s="29">
        <f t="shared" si="499"/>
        <v>7758</v>
      </c>
      <c r="E5472" s="4">
        <v>5</v>
      </c>
      <c r="F5472" s="129">
        <f>E5472+F5448</f>
        <v>96</v>
      </c>
    </row>
    <row r="5473" spans="1:6" ht="15.75" thickBot="1" x14ac:dyDescent="0.3">
      <c r="A5473" s="141" t="s">
        <v>47</v>
      </c>
      <c r="B5473" s="136">
        <v>44120</v>
      </c>
      <c r="C5473" s="4">
        <v>1514</v>
      </c>
      <c r="D5473" s="132">
        <f t="shared" si="499"/>
        <v>33042</v>
      </c>
      <c r="E5473" s="4">
        <v>38</v>
      </c>
      <c r="F5473" s="130">
        <f>E5473+F5449</f>
        <v>454</v>
      </c>
    </row>
    <row r="5474" spans="1:6" x14ac:dyDescent="0.25">
      <c r="A5474" s="61" t="s">
        <v>22</v>
      </c>
      <c r="B5474" s="136">
        <v>44121</v>
      </c>
      <c r="C5474" s="4">
        <v>4419</v>
      </c>
      <c r="D5474" s="131">
        <f>C5474+D5450</f>
        <v>495841</v>
      </c>
      <c r="E5474" s="4">
        <f>110+87</f>
        <v>197</v>
      </c>
      <c r="F5474" s="128">
        <f t="shared" ref="F5474:F5495" si="500">E5474+F5450</f>
        <v>15818</v>
      </c>
    </row>
    <row r="5475" spans="1:6" x14ac:dyDescent="0.25">
      <c r="A5475" s="61" t="s">
        <v>20</v>
      </c>
      <c r="B5475" s="136">
        <v>44121</v>
      </c>
      <c r="C5475" s="4">
        <v>610</v>
      </c>
      <c r="D5475" s="29">
        <f t="shared" ref="D5475:D5487" si="501">C5475+D5451</f>
        <v>139453</v>
      </c>
      <c r="E5475" s="4">
        <f>18+32</f>
        <v>50</v>
      </c>
      <c r="F5475" s="129">
        <f t="shared" si="500"/>
        <v>4212</v>
      </c>
    </row>
    <row r="5476" spans="1:6" x14ac:dyDescent="0.25">
      <c r="A5476" s="61" t="s">
        <v>35</v>
      </c>
      <c r="B5476" s="136">
        <v>44121</v>
      </c>
      <c r="C5476" s="4">
        <v>24</v>
      </c>
      <c r="D5476" s="29">
        <f t="shared" si="501"/>
        <v>453</v>
      </c>
      <c r="F5476" s="129">
        <f t="shared" si="500"/>
        <v>0</v>
      </c>
    </row>
    <row r="5477" spans="1:6" x14ac:dyDescent="0.25">
      <c r="A5477" s="61" t="s">
        <v>21</v>
      </c>
      <c r="B5477" s="136">
        <v>44121</v>
      </c>
      <c r="C5477" s="4">
        <v>167</v>
      </c>
      <c r="D5477" s="29">
        <f t="shared" si="501"/>
        <v>11431</v>
      </c>
      <c r="E5477" s="4">
        <f>2+1</f>
        <v>3</v>
      </c>
      <c r="F5477" s="129">
        <f t="shared" si="500"/>
        <v>356</v>
      </c>
    </row>
    <row r="5478" spans="1:6" x14ac:dyDescent="0.25">
      <c r="A5478" s="61" t="s">
        <v>36</v>
      </c>
      <c r="B5478" s="136">
        <v>44121</v>
      </c>
      <c r="C5478" s="4">
        <v>335</v>
      </c>
      <c r="D5478" s="29">
        <f t="shared" si="501"/>
        <v>8892</v>
      </c>
      <c r="F5478" s="129">
        <f t="shared" si="500"/>
        <v>113</v>
      </c>
    </row>
    <row r="5479" spans="1:6" x14ac:dyDescent="0.25">
      <c r="A5479" s="61" t="s">
        <v>27</v>
      </c>
      <c r="B5479" s="136">
        <v>44121</v>
      </c>
      <c r="C5479" s="4">
        <v>1233</v>
      </c>
      <c r="D5479" s="29">
        <f t="shared" si="501"/>
        <v>61061</v>
      </c>
      <c r="E5479" s="4">
        <v>33</v>
      </c>
      <c r="F5479" s="129">
        <f t="shared" si="500"/>
        <v>823</v>
      </c>
    </row>
    <row r="5480" spans="1:6" x14ac:dyDescent="0.25">
      <c r="A5480" s="61" t="s">
        <v>37</v>
      </c>
      <c r="B5480" s="136">
        <v>44121</v>
      </c>
      <c r="C5480" s="4">
        <v>2</v>
      </c>
      <c r="D5480" s="29">
        <f t="shared" si="501"/>
        <v>1937</v>
      </c>
      <c r="F5480" s="129">
        <f t="shared" si="500"/>
        <v>32</v>
      </c>
    </row>
    <row r="5481" spans="1:6" x14ac:dyDescent="0.25">
      <c r="A5481" s="61" t="s">
        <v>38</v>
      </c>
      <c r="B5481" s="136">
        <v>44121</v>
      </c>
      <c r="C5481" s="4">
        <v>350</v>
      </c>
      <c r="D5481" s="29">
        <f t="shared" si="501"/>
        <v>11155</v>
      </c>
      <c r="E5481" s="4">
        <f>1</f>
        <v>1</v>
      </c>
      <c r="F5481" s="129">
        <f t="shared" si="500"/>
        <v>206</v>
      </c>
    </row>
    <row r="5482" spans="1:6" x14ac:dyDescent="0.25">
      <c r="A5482" s="61" t="s">
        <v>48</v>
      </c>
      <c r="B5482" s="136">
        <v>44121</v>
      </c>
      <c r="C5482" s="4">
        <v>1</v>
      </c>
      <c r="D5482" s="29">
        <f t="shared" si="501"/>
        <v>140</v>
      </c>
      <c r="F5482" s="129">
        <f t="shared" si="500"/>
        <v>1</v>
      </c>
    </row>
    <row r="5483" spans="1:6" x14ac:dyDescent="0.25">
      <c r="A5483" s="61" t="s">
        <v>39</v>
      </c>
      <c r="B5483" s="136">
        <v>44121</v>
      </c>
      <c r="C5483" s="4">
        <v>69</v>
      </c>
      <c r="D5483" s="29">
        <f t="shared" si="501"/>
        <v>17189</v>
      </c>
      <c r="E5483" s="4">
        <f>12+8</f>
        <v>20</v>
      </c>
      <c r="F5483" s="129">
        <f t="shared" si="500"/>
        <v>675</v>
      </c>
    </row>
    <row r="5484" spans="1:6" x14ac:dyDescent="0.25">
      <c r="A5484" s="61" t="s">
        <v>40</v>
      </c>
      <c r="B5484" s="136">
        <v>44121</v>
      </c>
      <c r="C5484" s="4">
        <v>95</v>
      </c>
      <c r="D5484" s="29">
        <f t="shared" si="501"/>
        <v>1531</v>
      </c>
      <c r="F5484" s="129">
        <f t="shared" si="500"/>
        <v>17</v>
      </c>
    </row>
    <row r="5485" spans="1:6" x14ac:dyDescent="0.25">
      <c r="A5485" s="61" t="s">
        <v>28</v>
      </c>
      <c r="B5485" s="136">
        <v>44121</v>
      </c>
      <c r="C5485" s="4">
        <v>55</v>
      </c>
      <c r="D5485" s="29">
        <f t="shared" si="501"/>
        <v>6378</v>
      </c>
      <c r="F5485" s="129">
        <f t="shared" si="500"/>
        <v>202</v>
      </c>
    </row>
    <row r="5486" spans="1:6" x14ac:dyDescent="0.25">
      <c r="A5486" s="61" t="s">
        <v>24</v>
      </c>
      <c r="B5486" s="136">
        <v>44121</v>
      </c>
      <c r="C5486" s="4">
        <v>659</v>
      </c>
      <c r="D5486" s="29">
        <f t="shared" si="501"/>
        <v>36589</v>
      </c>
      <c r="E5486" s="4">
        <f>23+17</f>
        <v>40</v>
      </c>
      <c r="F5486" s="129">
        <f t="shared" si="500"/>
        <v>538</v>
      </c>
    </row>
    <row r="5487" spans="1:6" x14ac:dyDescent="0.25">
      <c r="A5487" s="61" t="s">
        <v>30</v>
      </c>
      <c r="B5487" s="136">
        <v>44121</v>
      </c>
      <c r="C5487" s="4">
        <v>1</v>
      </c>
      <c r="D5487" s="29">
        <f t="shared" si="501"/>
        <v>199</v>
      </c>
      <c r="F5487" s="129">
        <f t="shared" si="500"/>
        <v>4</v>
      </c>
    </row>
    <row r="5488" spans="1:6" x14ac:dyDescent="0.25">
      <c r="A5488" s="61" t="s">
        <v>26</v>
      </c>
      <c r="B5488" s="136">
        <v>44121</v>
      </c>
      <c r="C5488" s="4">
        <v>1005</v>
      </c>
      <c r="D5488" s="29">
        <f>C5488+D5464</f>
        <v>14795</v>
      </c>
      <c r="F5488" s="129">
        <f t="shared" si="500"/>
        <v>218</v>
      </c>
    </row>
    <row r="5489" spans="1:6" x14ac:dyDescent="0.25">
      <c r="A5489" s="61" t="s">
        <v>25</v>
      </c>
      <c r="B5489" s="136">
        <v>44121</v>
      </c>
      <c r="C5489" s="4">
        <v>357</v>
      </c>
      <c r="D5489" s="29">
        <f>C5489+D5465</f>
        <v>18918</v>
      </c>
      <c r="E5489" s="4">
        <f>2</f>
        <v>2</v>
      </c>
      <c r="F5489" s="129">
        <f t="shared" si="500"/>
        <v>403</v>
      </c>
    </row>
    <row r="5490" spans="1:6" x14ac:dyDescent="0.25">
      <c r="A5490" s="61" t="s">
        <v>41</v>
      </c>
      <c r="B5490" s="136">
        <v>44121</v>
      </c>
      <c r="C5490" s="4">
        <v>238</v>
      </c>
      <c r="D5490" s="29">
        <f>C5490+D5466</f>
        <v>16464</v>
      </c>
      <c r="E5490" s="4">
        <f>5+1</f>
        <v>6</v>
      </c>
      <c r="F5490" s="129">
        <f>E5490+F5466</f>
        <v>589</v>
      </c>
    </row>
    <row r="5491" spans="1:6" x14ac:dyDescent="0.25">
      <c r="A5491" s="61" t="s">
        <v>42</v>
      </c>
      <c r="B5491" s="136">
        <v>44121</v>
      </c>
      <c r="C5491" s="4">
        <v>6</v>
      </c>
      <c r="D5491" s="29">
        <f t="shared" ref="D5491:D5497" si="502">C5491+D5467</f>
        <v>1291</v>
      </c>
      <c r="F5491" s="129">
        <f>E5491+F5467</f>
        <v>51</v>
      </c>
    </row>
    <row r="5492" spans="1:6" x14ac:dyDescent="0.25">
      <c r="A5492" s="61" t="s">
        <v>43</v>
      </c>
      <c r="B5492" s="136">
        <v>44121</v>
      </c>
      <c r="C5492" s="4">
        <v>201</v>
      </c>
      <c r="D5492" s="29">
        <f t="shared" si="502"/>
        <v>3144</v>
      </c>
      <c r="F5492" s="129">
        <f t="shared" si="500"/>
        <v>35</v>
      </c>
    </row>
    <row r="5493" spans="1:6" x14ac:dyDescent="0.25">
      <c r="A5493" s="61" t="s">
        <v>44</v>
      </c>
      <c r="B5493" s="136">
        <v>44121</v>
      </c>
      <c r="C5493" s="4">
        <v>141</v>
      </c>
      <c r="D5493" s="29">
        <f t="shared" si="502"/>
        <v>7183</v>
      </c>
      <c r="E5493" s="4">
        <f>1</f>
        <v>1</v>
      </c>
      <c r="F5493" s="129">
        <f>E5493+F5469</f>
        <v>97</v>
      </c>
    </row>
    <row r="5494" spans="1:6" x14ac:dyDescent="0.25">
      <c r="A5494" s="61" t="s">
        <v>29</v>
      </c>
      <c r="B5494" s="136">
        <v>44121</v>
      </c>
      <c r="C5494" s="4">
        <v>2199</v>
      </c>
      <c r="D5494" s="29">
        <f t="shared" si="502"/>
        <v>76809</v>
      </c>
      <c r="E5494" s="4">
        <f>11+16</f>
        <v>27</v>
      </c>
      <c r="F5494" s="129">
        <f>E5494+F5470</f>
        <v>848</v>
      </c>
    </row>
    <row r="5495" spans="1:6" x14ac:dyDescent="0.25">
      <c r="A5495" s="61" t="s">
        <v>45</v>
      </c>
      <c r="B5495" s="136">
        <v>44121</v>
      </c>
      <c r="C5495" s="4">
        <v>238</v>
      </c>
      <c r="D5495" s="29">
        <f t="shared" si="502"/>
        <v>6553</v>
      </c>
      <c r="F5495" s="129">
        <f t="shared" si="500"/>
        <v>97</v>
      </c>
    </row>
    <row r="5496" spans="1:6" x14ac:dyDescent="0.25">
      <c r="A5496" s="61" t="s">
        <v>46</v>
      </c>
      <c r="B5496" s="136">
        <v>44121</v>
      </c>
      <c r="C5496" s="4">
        <v>182</v>
      </c>
      <c r="D5496" s="29">
        <f t="shared" si="502"/>
        <v>7940</v>
      </c>
      <c r="E5496" s="4">
        <f>3+1</f>
        <v>4</v>
      </c>
      <c r="F5496" s="129">
        <f>E5496+F5472</f>
        <v>100</v>
      </c>
    </row>
    <row r="5497" spans="1:6" ht="15.75" thickBot="1" x14ac:dyDescent="0.3">
      <c r="A5497" s="86" t="s">
        <v>47</v>
      </c>
      <c r="B5497" s="138">
        <v>44121</v>
      </c>
      <c r="C5497" s="47">
        <v>923</v>
      </c>
      <c r="D5497" s="85">
        <f t="shared" si="502"/>
        <v>33965</v>
      </c>
      <c r="E5497" s="47"/>
      <c r="F5497" s="139">
        <f>E5497+F5473</f>
        <v>454</v>
      </c>
    </row>
    <row r="5498" spans="1:6" x14ac:dyDescent="0.25">
      <c r="A5498" s="176" t="s">
        <v>22</v>
      </c>
      <c r="B5498" s="177">
        <v>44122</v>
      </c>
      <c r="C5498" s="178">
        <v>2383</v>
      </c>
      <c r="D5498" s="179">
        <v>498251</v>
      </c>
      <c r="E5498" s="178">
        <f>8+7</f>
        <v>15</v>
      </c>
      <c r="F5498" s="180">
        <f t="shared" ref="F5498:F5519" si="503">E5498+F5474</f>
        <v>15833</v>
      </c>
    </row>
    <row r="5499" spans="1:6" x14ac:dyDescent="0.25">
      <c r="A5499" s="181" t="s">
        <v>20</v>
      </c>
      <c r="B5499" s="136">
        <v>44122</v>
      </c>
      <c r="C5499" s="4">
        <v>517</v>
      </c>
      <c r="D5499" s="29">
        <f t="shared" ref="D5499:D5511" si="504">C5499+D5475</f>
        <v>139970</v>
      </c>
      <c r="E5499" s="4">
        <f>18+20</f>
        <v>38</v>
      </c>
      <c r="F5499" s="182">
        <f t="shared" si="503"/>
        <v>4250</v>
      </c>
    </row>
    <row r="5500" spans="1:6" x14ac:dyDescent="0.25">
      <c r="A5500" s="181" t="s">
        <v>35</v>
      </c>
      <c r="B5500" s="136">
        <v>44122</v>
      </c>
      <c r="C5500" s="4">
        <v>27</v>
      </c>
      <c r="D5500" s="29">
        <f t="shared" si="504"/>
        <v>480</v>
      </c>
      <c r="F5500" s="182">
        <f t="shared" si="503"/>
        <v>0</v>
      </c>
    </row>
    <row r="5501" spans="1:6" x14ac:dyDescent="0.25">
      <c r="A5501" s="181" t="s">
        <v>21</v>
      </c>
      <c r="B5501" s="136">
        <v>44122</v>
      </c>
      <c r="C5501" s="4">
        <v>232</v>
      </c>
      <c r="D5501" s="29">
        <f t="shared" si="504"/>
        <v>11663</v>
      </c>
      <c r="E5501" s="4">
        <f>1+2</f>
        <v>3</v>
      </c>
      <c r="F5501" s="182">
        <f t="shared" si="503"/>
        <v>359</v>
      </c>
    </row>
    <row r="5502" spans="1:6" x14ac:dyDescent="0.25">
      <c r="A5502" s="181" t="s">
        <v>36</v>
      </c>
      <c r="B5502" s="136">
        <v>44122</v>
      </c>
      <c r="C5502" s="4">
        <v>150</v>
      </c>
      <c r="D5502" s="29">
        <f t="shared" si="504"/>
        <v>9042</v>
      </c>
      <c r="E5502" s="4">
        <f>5+4</f>
        <v>9</v>
      </c>
      <c r="F5502" s="182">
        <f t="shared" si="503"/>
        <v>122</v>
      </c>
    </row>
    <row r="5503" spans="1:6" x14ac:dyDescent="0.25">
      <c r="A5503" s="181" t="s">
        <v>27</v>
      </c>
      <c r="B5503" s="136">
        <v>44122</v>
      </c>
      <c r="C5503" s="4">
        <v>1850</v>
      </c>
      <c r="D5503" s="29">
        <f t="shared" si="504"/>
        <v>62911</v>
      </c>
      <c r="E5503" s="4">
        <f>15+12</f>
        <v>27</v>
      </c>
      <c r="F5503" s="182">
        <f t="shared" si="503"/>
        <v>850</v>
      </c>
    </row>
    <row r="5504" spans="1:6" x14ac:dyDescent="0.25">
      <c r="A5504" s="181" t="s">
        <v>37</v>
      </c>
      <c r="B5504" s="136">
        <v>44122</v>
      </c>
      <c r="C5504" s="4">
        <v>41</v>
      </c>
      <c r="D5504" s="29">
        <f t="shared" si="504"/>
        <v>1978</v>
      </c>
      <c r="F5504" s="182">
        <f t="shared" si="503"/>
        <v>32</v>
      </c>
    </row>
    <row r="5505" spans="1:6" x14ac:dyDescent="0.25">
      <c r="A5505" s="181" t="s">
        <v>38</v>
      </c>
      <c r="B5505" s="136">
        <v>44122</v>
      </c>
      <c r="C5505" s="4">
        <v>279</v>
      </c>
      <c r="D5505" s="29">
        <f t="shared" si="504"/>
        <v>11434</v>
      </c>
      <c r="E5505" s="4">
        <v>1</v>
      </c>
      <c r="F5505" s="182">
        <f t="shared" si="503"/>
        <v>207</v>
      </c>
    </row>
    <row r="5506" spans="1:6" x14ac:dyDescent="0.25">
      <c r="A5506" s="181" t="s">
        <v>48</v>
      </c>
      <c r="B5506" s="136">
        <v>44122</v>
      </c>
      <c r="C5506" s="4">
        <v>-2</v>
      </c>
      <c r="D5506" s="29">
        <f t="shared" si="504"/>
        <v>138</v>
      </c>
      <c r="F5506" s="182">
        <f t="shared" si="503"/>
        <v>1</v>
      </c>
    </row>
    <row r="5507" spans="1:6" x14ac:dyDescent="0.25">
      <c r="A5507" s="181" t="s">
        <v>39</v>
      </c>
      <c r="B5507" s="136">
        <v>44122</v>
      </c>
      <c r="C5507" s="4">
        <v>45</v>
      </c>
      <c r="D5507" s="29">
        <f t="shared" si="504"/>
        <v>17234</v>
      </c>
      <c r="F5507" s="182">
        <f t="shared" si="503"/>
        <v>675</v>
      </c>
    </row>
    <row r="5508" spans="1:6" x14ac:dyDescent="0.25">
      <c r="A5508" s="181" t="s">
        <v>40</v>
      </c>
      <c r="B5508" s="136">
        <v>44122</v>
      </c>
      <c r="C5508" s="4">
        <v>87</v>
      </c>
      <c r="D5508" s="29">
        <f t="shared" si="504"/>
        <v>1618</v>
      </c>
      <c r="F5508" s="182">
        <f t="shared" si="503"/>
        <v>17</v>
      </c>
    </row>
    <row r="5509" spans="1:6" x14ac:dyDescent="0.25">
      <c r="A5509" s="181" t="s">
        <v>28</v>
      </c>
      <c r="B5509" s="136">
        <v>44122</v>
      </c>
      <c r="C5509" s="4">
        <v>181</v>
      </c>
      <c r="D5509" s="29">
        <f t="shared" si="504"/>
        <v>6559</v>
      </c>
      <c r="F5509" s="182">
        <f t="shared" si="503"/>
        <v>202</v>
      </c>
    </row>
    <row r="5510" spans="1:6" x14ac:dyDescent="0.25">
      <c r="A5510" s="181" t="s">
        <v>24</v>
      </c>
      <c r="B5510" s="136">
        <v>44122</v>
      </c>
      <c r="C5510" s="4">
        <v>513</v>
      </c>
      <c r="D5510" s="29">
        <f t="shared" si="504"/>
        <v>37102</v>
      </c>
      <c r="E5510" s="4">
        <f>11+6</f>
        <v>17</v>
      </c>
      <c r="F5510" s="182">
        <f t="shared" si="503"/>
        <v>555</v>
      </c>
    </row>
    <row r="5511" spans="1:6" x14ac:dyDescent="0.25">
      <c r="A5511" s="181" t="s">
        <v>30</v>
      </c>
      <c r="B5511" s="136">
        <v>44122</v>
      </c>
      <c r="C5511" s="4">
        <v>4</v>
      </c>
      <c r="D5511" s="29">
        <f t="shared" si="504"/>
        <v>203</v>
      </c>
      <c r="F5511" s="182">
        <f t="shared" si="503"/>
        <v>4</v>
      </c>
    </row>
    <row r="5512" spans="1:6" x14ac:dyDescent="0.25">
      <c r="A5512" s="181" t="s">
        <v>26</v>
      </c>
      <c r="B5512" s="136">
        <v>44122</v>
      </c>
      <c r="C5512" s="4">
        <v>288</v>
      </c>
      <c r="D5512" s="29">
        <f>C5512+D5488</f>
        <v>15083</v>
      </c>
      <c r="E5512" s="4">
        <f>16+8</f>
        <v>24</v>
      </c>
      <c r="F5512" s="182">
        <f t="shared" si="503"/>
        <v>242</v>
      </c>
    </row>
    <row r="5513" spans="1:6" x14ac:dyDescent="0.25">
      <c r="A5513" s="181" t="s">
        <v>25</v>
      </c>
      <c r="B5513" s="136">
        <v>44122</v>
      </c>
      <c r="C5513" s="4">
        <v>273</v>
      </c>
      <c r="D5513" s="29">
        <v>19211</v>
      </c>
      <c r="E5513" s="4">
        <f>1+4</f>
        <v>5</v>
      </c>
      <c r="F5513" s="182">
        <f t="shared" si="503"/>
        <v>408</v>
      </c>
    </row>
    <row r="5514" spans="1:6" x14ac:dyDescent="0.25">
      <c r="A5514" s="181" t="s">
        <v>41</v>
      </c>
      <c r="B5514" s="136">
        <v>44122</v>
      </c>
      <c r="C5514" s="4">
        <v>168</v>
      </c>
      <c r="D5514" s="29">
        <v>16384</v>
      </c>
      <c r="E5514" s="4">
        <f>14+1</f>
        <v>15</v>
      </c>
      <c r="F5514" s="182">
        <f>E5514+F5490</f>
        <v>604</v>
      </c>
    </row>
    <row r="5515" spans="1:6" x14ac:dyDescent="0.25">
      <c r="A5515" s="181" t="s">
        <v>42</v>
      </c>
      <c r="B5515" s="136">
        <v>44122</v>
      </c>
      <c r="C5515" s="4">
        <v>1</v>
      </c>
      <c r="D5515" s="29">
        <f t="shared" ref="D5515:D5521" si="505">C5515+D5491</f>
        <v>1292</v>
      </c>
      <c r="F5515" s="182">
        <f>E5515+F5491</f>
        <v>51</v>
      </c>
    </row>
    <row r="5516" spans="1:6" x14ac:dyDescent="0.25">
      <c r="A5516" s="181" t="s">
        <v>43</v>
      </c>
      <c r="B5516" s="136">
        <v>44122</v>
      </c>
      <c r="C5516" s="4">
        <v>183</v>
      </c>
      <c r="D5516" s="29">
        <v>3337</v>
      </c>
      <c r="E5516" s="4">
        <f>1</f>
        <v>1</v>
      </c>
      <c r="F5516" s="182">
        <f t="shared" si="503"/>
        <v>36</v>
      </c>
    </row>
    <row r="5517" spans="1:6" x14ac:dyDescent="0.25">
      <c r="A5517" s="181" t="s">
        <v>44</v>
      </c>
      <c r="B5517" s="136">
        <v>44122</v>
      </c>
      <c r="C5517" s="4">
        <v>84</v>
      </c>
      <c r="D5517" s="29">
        <f t="shared" si="505"/>
        <v>7267</v>
      </c>
      <c r="E5517" s="4">
        <f>3</f>
        <v>3</v>
      </c>
      <c r="F5517" s="182">
        <f>E5517+F5493</f>
        <v>100</v>
      </c>
    </row>
    <row r="5518" spans="1:6" x14ac:dyDescent="0.25">
      <c r="A5518" s="181" t="s">
        <v>29</v>
      </c>
      <c r="B5518" s="136">
        <v>44122</v>
      </c>
      <c r="C5518" s="4">
        <v>2015</v>
      </c>
      <c r="D5518" s="29">
        <v>78823</v>
      </c>
      <c r="E5518" s="4">
        <f>1</f>
        <v>1</v>
      </c>
      <c r="F5518" s="182">
        <f>E5518+F5494</f>
        <v>849</v>
      </c>
    </row>
    <row r="5519" spans="1:6" x14ac:dyDescent="0.25">
      <c r="A5519" s="181" t="s">
        <v>45</v>
      </c>
      <c r="B5519" s="136">
        <v>44122</v>
      </c>
      <c r="C5519" s="4">
        <v>262</v>
      </c>
      <c r="D5519" s="29">
        <f t="shared" si="505"/>
        <v>6815</v>
      </c>
      <c r="F5519" s="182">
        <f t="shared" si="503"/>
        <v>97</v>
      </c>
    </row>
    <row r="5520" spans="1:6" x14ac:dyDescent="0.25">
      <c r="A5520" s="181" t="s">
        <v>46</v>
      </c>
      <c r="B5520" s="136">
        <v>44122</v>
      </c>
      <c r="C5520" s="4">
        <v>208</v>
      </c>
      <c r="D5520" s="29">
        <f t="shared" si="505"/>
        <v>8148</v>
      </c>
      <c r="E5520" s="4">
        <f>2</f>
        <v>2</v>
      </c>
      <c r="F5520" s="182">
        <f>E5520+F5496</f>
        <v>102</v>
      </c>
    </row>
    <row r="5521" spans="1:6" ht="15.75" thickBot="1" x14ac:dyDescent="0.3">
      <c r="A5521" s="183" t="s">
        <v>47</v>
      </c>
      <c r="B5521" s="184">
        <v>44122</v>
      </c>
      <c r="C5521" s="185">
        <v>772</v>
      </c>
      <c r="D5521" s="186">
        <f t="shared" si="505"/>
        <v>34737</v>
      </c>
      <c r="E5521" s="185"/>
      <c r="F5521" s="187">
        <f>E5521+F5497</f>
        <v>454</v>
      </c>
    </row>
    <row r="5522" spans="1:6" x14ac:dyDescent="0.25">
      <c r="A5522" s="176" t="s">
        <v>22</v>
      </c>
      <c r="B5522" s="177">
        <v>44123</v>
      </c>
      <c r="C5522" s="178">
        <v>4206</v>
      </c>
      <c r="D5522" s="179">
        <f>C5522+D5498</f>
        <v>502457</v>
      </c>
      <c r="E5522" s="178">
        <v>197</v>
      </c>
      <c r="F5522" s="188">
        <f>E5522+F5498</f>
        <v>16030</v>
      </c>
    </row>
    <row r="5523" spans="1:6" x14ac:dyDescent="0.25">
      <c r="A5523" s="181" t="s">
        <v>20</v>
      </c>
      <c r="B5523" s="136">
        <v>44123</v>
      </c>
      <c r="C5523" s="4">
        <v>557</v>
      </c>
      <c r="D5523" s="145">
        <f t="shared" ref="D5523:D5586" si="506">C5523+D5499</f>
        <v>140527</v>
      </c>
      <c r="E5523" s="4">
        <v>47</v>
      </c>
      <c r="F5523" s="189">
        <f t="shared" ref="F5523:F5586" si="507">E5523+F5499</f>
        <v>4297</v>
      </c>
    </row>
    <row r="5524" spans="1:6" x14ac:dyDescent="0.25">
      <c r="A5524" s="181" t="s">
        <v>35</v>
      </c>
      <c r="B5524" s="136">
        <v>44123</v>
      </c>
      <c r="C5524" s="4">
        <v>12</v>
      </c>
      <c r="D5524" s="145">
        <f t="shared" si="506"/>
        <v>492</v>
      </c>
      <c r="F5524" s="189">
        <f t="shared" si="507"/>
        <v>0</v>
      </c>
    </row>
    <row r="5525" spans="1:6" x14ac:dyDescent="0.25">
      <c r="A5525" s="181" t="s">
        <v>21</v>
      </c>
      <c r="B5525" s="136">
        <v>44123</v>
      </c>
      <c r="C5525" s="4">
        <v>185</v>
      </c>
      <c r="D5525" s="145">
        <f t="shared" si="506"/>
        <v>11848</v>
      </c>
      <c r="E5525" s="4">
        <v>8</v>
      </c>
      <c r="F5525" s="189">
        <f t="shared" si="507"/>
        <v>367</v>
      </c>
    </row>
    <row r="5526" spans="1:6" x14ac:dyDescent="0.25">
      <c r="A5526" s="181" t="s">
        <v>36</v>
      </c>
      <c r="B5526" s="136">
        <v>44123</v>
      </c>
      <c r="C5526" s="4">
        <v>220</v>
      </c>
      <c r="D5526" s="145">
        <f t="shared" si="506"/>
        <v>9262</v>
      </c>
      <c r="E5526" s="4">
        <v>1</v>
      </c>
      <c r="F5526" s="189">
        <f t="shared" si="507"/>
        <v>123</v>
      </c>
    </row>
    <row r="5527" spans="1:6" x14ac:dyDescent="0.25">
      <c r="A5527" s="181" t="s">
        <v>27</v>
      </c>
      <c r="B5527" s="136">
        <v>44123</v>
      </c>
      <c r="C5527" s="4">
        <v>1668</v>
      </c>
      <c r="D5527" s="145">
        <f t="shared" si="506"/>
        <v>64579</v>
      </c>
      <c r="E5527" s="4">
        <v>44</v>
      </c>
      <c r="F5527" s="189">
        <f t="shared" si="507"/>
        <v>894</v>
      </c>
    </row>
    <row r="5528" spans="1:6" x14ac:dyDescent="0.25">
      <c r="A5528" s="181" t="s">
        <v>37</v>
      </c>
      <c r="B5528" s="136">
        <v>44123</v>
      </c>
      <c r="C5528" s="4">
        <v>122</v>
      </c>
      <c r="D5528" s="145">
        <f t="shared" si="506"/>
        <v>2100</v>
      </c>
      <c r="E5528" s="4">
        <v>3</v>
      </c>
      <c r="F5528" s="189">
        <f t="shared" si="507"/>
        <v>35</v>
      </c>
    </row>
    <row r="5529" spans="1:6" x14ac:dyDescent="0.25">
      <c r="A5529" s="181" t="s">
        <v>38</v>
      </c>
      <c r="B5529" s="136">
        <v>44123</v>
      </c>
      <c r="C5529" s="4">
        <v>258</v>
      </c>
      <c r="D5529" s="145">
        <f t="shared" si="506"/>
        <v>11692</v>
      </c>
      <c r="E5529" s="4">
        <v>5</v>
      </c>
      <c r="F5529" s="189">
        <f t="shared" si="507"/>
        <v>212</v>
      </c>
    </row>
    <row r="5530" spans="1:6" x14ac:dyDescent="0.25">
      <c r="A5530" s="181" t="s">
        <v>48</v>
      </c>
      <c r="B5530" s="136">
        <v>44123</v>
      </c>
      <c r="C5530" s="4">
        <v>6</v>
      </c>
      <c r="D5530" s="145">
        <f t="shared" si="506"/>
        <v>144</v>
      </c>
      <c r="F5530" s="189">
        <f t="shared" si="507"/>
        <v>1</v>
      </c>
    </row>
    <row r="5531" spans="1:6" x14ac:dyDescent="0.25">
      <c r="A5531" s="181" t="s">
        <v>39</v>
      </c>
      <c r="B5531" s="136">
        <v>44123</v>
      </c>
      <c r="C5531" s="4">
        <v>51</v>
      </c>
      <c r="D5531" s="145">
        <f t="shared" si="506"/>
        <v>17285</v>
      </c>
      <c r="E5531" s="4">
        <v>30</v>
      </c>
      <c r="F5531" s="189">
        <f t="shared" si="507"/>
        <v>705</v>
      </c>
    </row>
    <row r="5532" spans="1:6" x14ac:dyDescent="0.25">
      <c r="A5532" s="181" t="s">
        <v>40</v>
      </c>
      <c r="B5532" s="136">
        <v>44123</v>
      </c>
      <c r="C5532" s="4">
        <v>92</v>
      </c>
      <c r="D5532" s="145">
        <f t="shared" si="506"/>
        <v>1710</v>
      </c>
      <c r="F5532" s="189">
        <f t="shared" si="507"/>
        <v>17</v>
      </c>
    </row>
    <row r="5533" spans="1:6" x14ac:dyDescent="0.25">
      <c r="A5533" s="181" t="s">
        <v>28</v>
      </c>
      <c r="B5533" s="136">
        <v>44123</v>
      </c>
      <c r="C5533" s="4">
        <v>65</v>
      </c>
      <c r="D5533" s="145">
        <f t="shared" si="506"/>
        <v>6624</v>
      </c>
      <c r="E5533" s="4">
        <v>3</v>
      </c>
      <c r="F5533" s="189">
        <f t="shared" si="507"/>
        <v>205</v>
      </c>
    </row>
    <row r="5534" spans="1:6" x14ac:dyDescent="0.25">
      <c r="A5534" s="181" t="s">
        <v>24</v>
      </c>
      <c r="B5534" s="136">
        <v>44123</v>
      </c>
      <c r="C5534" s="4">
        <v>744</v>
      </c>
      <c r="D5534" s="145">
        <f t="shared" si="506"/>
        <v>37846</v>
      </c>
      <c r="E5534" s="4">
        <v>28</v>
      </c>
      <c r="F5534" s="189">
        <f t="shared" si="507"/>
        <v>583</v>
      </c>
    </row>
    <row r="5535" spans="1:6" x14ac:dyDescent="0.25">
      <c r="A5535" s="181" t="s">
        <v>30</v>
      </c>
      <c r="B5535" s="136">
        <v>44123</v>
      </c>
      <c r="C5535" s="4">
        <v>-6</v>
      </c>
      <c r="D5535" s="145">
        <f t="shared" si="506"/>
        <v>197</v>
      </c>
      <c r="F5535" s="189">
        <f t="shared" si="507"/>
        <v>4</v>
      </c>
    </row>
    <row r="5536" spans="1:6" x14ac:dyDescent="0.25">
      <c r="A5536" s="181" t="s">
        <v>26</v>
      </c>
      <c r="B5536" s="136">
        <v>44123</v>
      </c>
      <c r="C5536" s="4">
        <v>271</v>
      </c>
      <c r="D5536" s="145">
        <f t="shared" si="506"/>
        <v>15354</v>
      </c>
      <c r="E5536" s="4">
        <v>4</v>
      </c>
      <c r="F5536" s="189">
        <f t="shared" si="507"/>
        <v>246</v>
      </c>
    </row>
    <row r="5537" spans="1:6" x14ac:dyDescent="0.25">
      <c r="A5537" s="181" t="s">
        <v>25</v>
      </c>
      <c r="B5537" s="136">
        <v>44123</v>
      </c>
      <c r="C5537" s="4">
        <v>207</v>
      </c>
      <c r="D5537" s="145">
        <f t="shared" si="506"/>
        <v>19418</v>
      </c>
      <c r="E5537" s="4">
        <v>11</v>
      </c>
      <c r="F5537" s="189">
        <f t="shared" si="507"/>
        <v>419</v>
      </c>
    </row>
    <row r="5538" spans="1:6" x14ac:dyDescent="0.25">
      <c r="A5538" s="181" t="s">
        <v>41</v>
      </c>
      <c r="B5538" s="136">
        <v>44123</v>
      </c>
      <c r="C5538" s="4">
        <v>80</v>
      </c>
      <c r="D5538" s="145">
        <f t="shared" si="506"/>
        <v>16464</v>
      </c>
      <c r="E5538" s="4">
        <v>18</v>
      </c>
      <c r="F5538" s="189">
        <f t="shared" si="507"/>
        <v>622</v>
      </c>
    </row>
    <row r="5539" spans="1:6" x14ac:dyDescent="0.25">
      <c r="A5539" s="181" t="s">
        <v>42</v>
      </c>
      <c r="B5539" s="136">
        <v>44123</v>
      </c>
      <c r="C5539" s="4">
        <v>10</v>
      </c>
      <c r="D5539" s="145">
        <f t="shared" si="506"/>
        <v>1302</v>
      </c>
      <c r="E5539" s="4">
        <v>2</v>
      </c>
      <c r="F5539" s="189">
        <f t="shared" si="507"/>
        <v>53</v>
      </c>
    </row>
    <row r="5540" spans="1:6" x14ac:dyDescent="0.25">
      <c r="A5540" s="181" t="s">
        <v>43</v>
      </c>
      <c r="B5540" s="136">
        <v>44123</v>
      </c>
      <c r="C5540" s="4">
        <v>277</v>
      </c>
      <c r="D5540" s="145">
        <f t="shared" si="506"/>
        <v>3614</v>
      </c>
      <c r="F5540" s="189">
        <f t="shared" si="507"/>
        <v>36</v>
      </c>
    </row>
    <row r="5541" spans="1:6" x14ac:dyDescent="0.25">
      <c r="A5541" s="181" t="s">
        <v>44</v>
      </c>
      <c r="B5541" s="136">
        <v>44123</v>
      </c>
      <c r="C5541" s="4">
        <v>138</v>
      </c>
      <c r="D5541" s="145">
        <f t="shared" si="506"/>
        <v>7405</v>
      </c>
      <c r="E5541" s="4">
        <v>1</v>
      </c>
      <c r="F5541" s="189">
        <f t="shared" si="507"/>
        <v>101</v>
      </c>
    </row>
    <row r="5542" spans="1:6" x14ac:dyDescent="0.25">
      <c r="A5542" s="181" t="s">
        <v>29</v>
      </c>
      <c r="B5542" s="136">
        <v>44123</v>
      </c>
      <c r="C5542" s="4">
        <v>2050</v>
      </c>
      <c r="D5542" s="145">
        <f t="shared" si="506"/>
        <v>80873</v>
      </c>
      <c r="E5542" s="4">
        <v>28</v>
      </c>
      <c r="F5542" s="189">
        <f t="shared" si="507"/>
        <v>877</v>
      </c>
    </row>
    <row r="5543" spans="1:6" x14ac:dyDescent="0.25">
      <c r="A5543" s="181" t="s">
        <v>45</v>
      </c>
      <c r="B5543" s="136">
        <v>44123</v>
      </c>
      <c r="C5543" s="4">
        <v>145</v>
      </c>
      <c r="D5543" s="145">
        <f t="shared" si="506"/>
        <v>6960</v>
      </c>
      <c r="E5543" s="4">
        <v>1</v>
      </c>
      <c r="F5543" s="189">
        <f t="shared" si="507"/>
        <v>98</v>
      </c>
    </row>
    <row r="5544" spans="1:6" x14ac:dyDescent="0.25">
      <c r="A5544" s="181" t="s">
        <v>46</v>
      </c>
      <c r="B5544" s="136">
        <v>44123</v>
      </c>
      <c r="C5544" s="4">
        <v>238</v>
      </c>
      <c r="D5544" s="145">
        <f t="shared" si="506"/>
        <v>8386</v>
      </c>
      <c r="F5544" s="189">
        <f t="shared" si="507"/>
        <v>102</v>
      </c>
    </row>
    <row r="5545" spans="1:6" ht="15.75" thickBot="1" x14ac:dyDescent="0.3">
      <c r="A5545" s="203" t="s">
        <v>47</v>
      </c>
      <c r="B5545" s="138">
        <v>44123</v>
      </c>
      <c r="C5545" s="47">
        <v>1386</v>
      </c>
      <c r="D5545" s="204">
        <f t="shared" si="506"/>
        <v>36123</v>
      </c>
      <c r="E5545" s="47">
        <v>17</v>
      </c>
      <c r="F5545" s="189">
        <f t="shared" si="507"/>
        <v>471</v>
      </c>
    </row>
    <row r="5546" spans="1:6" x14ac:dyDescent="0.25">
      <c r="A5546" s="64" t="s">
        <v>22</v>
      </c>
      <c r="B5546" s="49">
        <v>44124</v>
      </c>
      <c r="C5546" s="50">
        <v>4981</v>
      </c>
      <c r="D5546" s="131">
        <f>C5546+D5522</f>
        <v>507438</v>
      </c>
      <c r="E5546" s="50">
        <f>83+61</f>
        <v>144</v>
      </c>
      <c r="F5546" s="128">
        <f>E5546+F5522</f>
        <v>16174</v>
      </c>
    </row>
    <row r="5547" spans="1:6" x14ac:dyDescent="0.25">
      <c r="A5547" s="140" t="s">
        <v>20</v>
      </c>
      <c r="B5547" s="26">
        <v>44124</v>
      </c>
      <c r="C5547" s="4">
        <v>663</v>
      </c>
      <c r="D5547" s="29">
        <f t="shared" si="506"/>
        <v>141190</v>
      </c>
      <c r="E5547" s="4">
        <f>19+34+1</f>
        <v>54</v>
      </c>
      <c r="F5547" s="129">
        <f t="shared" si="507"/>
        <v>4351</v>
      </c>
    </row>
    <row r="5548" spans="1:6" x14ac:dyDescent="0.25">
      <c r="A5548" s="140" t="s">
        <v>35</v>
      </c>
      <c r="B5548" s="26">
        <v>44124</v>
      </c>
      <c r="C5548" s="4">
        <v>8</v>
      </c>
      <c r="D5548" s="29">
        <f t="shared" si="506"/>
        <v>500</v>
      </c>
      <c r="F5548" s="129">
        <f t="shared" si="507"/>
        <v>0</v>
      </c>
    </row>
    <row r="5549" spans="1:6" x14ac:dyDescent="0.25">
      <c r="A5549" s="140" t="s">
        <v>21</v>
      </c>
      <c r="B5549" s="26">
        <v>44124</v>
      </c>
      <c r="C5549" s="4">
        <v>193</v>
      </c>
      <c r="D5549" s="29">
        <f t="shared" si="506"/>
        <v>12041</v>
      </c>
      <c r="E5549" s="4">
        <f>3+2</f>
        <v>5</v>
      </c>
      <c r="F5549" s="129">
        <f t="shared" si="507"/>
        <v>372</v>
      </c>
    </row>
    <row r="5550" spans="1:6" x14ac:dyDescent="0.25">
      <c r="A5550" s="140" t="s">
        <v>36</v>
      </c>
      <c r="B5550" s="26">
        <v>44124</v>
      </c>
      <c r="C5550" s="4">
        <v>465</v>
      </c>
      <c r="D5550" s="29">
        <f t="shared" si="506"/>
        <v>9727</v>
      </c>
      <c r="E5550" s="4">
        <f>5+2</f>
        <v>7</v>
      </c>
      <c r="F5550" s="129">
        <f t="shared" si="507"/>
        <v>130</v>
      </c>
    </row>
    <row r="5551" spans="1:6" x14ac:dyDescent="0.25">
      <c r="A5551" s="140" t="s">
        <v>27</v>
      </c>
      <c r="B5551" s="26">
        <v>44124</v>
      </c>
      <c r="C5551" s="4">
        <v>1708</v>
      </c>
      <c r="D5551" s="29">
        <f t="shared" si="506"/>
        <v>66287</v>
      </c>
      <c r="E5551" s="4">
        <f>31+21</f>
        <v>52</v>
      </c>
      <c r="F5551" s="129">
        <f t="shared" si="507"/>
        <v>946</v>
      </c>
    </row>
    <row r="5552" spans="1:6" x14ac:dyDescent="0.25">
      <c r="A5552" s="140" t="s">
        <v>37</v>
      </c>
      <c r="B5552" s="26">
        <v>44124</v>
      </c>
      <c r="C5552" s="4">
        <v>34</v>
      </c>
      <c r="D5552" s="29">
        <f t="shared" si="506"/>
        <v>2134</v>
      </c>
      <c r="F5552" s="129">
        <f t="shared" si="507"/>
        <v>35</v>
      </c>
    </row>
    <row r="5553" spans="1:6" x14ac:dyDescent="0.25">
      <c r="A5553" s="140" t="s">
        <v>38</v>
      </c>
      <c r="B5553" s="26">
        <v>44124</v>
      </c>
      <c r="C5553" s="4">
        <v>402</v>
      </c>
      <c r="D5553" s="29">
        <f t="shared" si="506"/>
        <v>12094</v>
      </c>
      <c r="E5553" s="4">
        <f>2+3</f>
        <v>5</v>
      </c>
      <c r="F5553" s="129">
        <f t="shared" si="507"/>
        <v>217</v>
      </c>
    </row>
    <row r="5554" spans="1:6" x14ac:dyDescent="0.25">
      <c r="A5554" s="140" t="s">
        <v>48</v>
      </c>
      <c r="B5554" s="26">
        <v>44124</v>
      </c>
      <c r="C5554" s="4">
        <v>-4</v>
      </c>
      <c r="D5554" s="29">
        <f t="shared" si="506"/>
        <v>140</v>
      </c>
      <c r="F5554" s="129">
        <f t="shared" si="507"/>
        <v>1</v>
      </c>
    </row>
    <row r="5555" spans="1:6" x14ac:dyDescent="0.25">
      <c r="A5555" s="140" t="s">
        <v>39</v>
      </c>
      <c r="B5555" s="26">
        <v>44124</v>
      </c>
      <c r="C5555" s="4">
        <v>59</v>
      </c>
      <c r="D5555" s="29">
        <f t="shared" si="506"/>
        <v>17344</v>
      </c>
      <c r="E5555" s="4">
        <f>2+2</f>
        <v>4</v>
      </c>
      <c r="F5555" s="129">
        <f t="shared" si="507"/>
        <v>709</v>
      </c>
    </row>
    <row r="5556" spans="1:6" x14ac:dyDescent="0.25">
      <c r="A5556" s="140" t="s">
        <v>40</v>
      </c>
      <c r="B5556" s="26">
        <v>44124</v>
      </c>
      <c r="C5556" s="4">
        <v>98</v>
      </c>
      <c r="D5556" s="29">
        <f t="shared" si="506"/>
        <v>1808</v>
      </c>
      <c r="E5556" s="4">
        <f>1+1</f>
        <v>2</v>
      </c>
      <c r="F5556" s="129">
        <f t="shared" si="507"/>
        <v>19</v>
      </c>
    </row>
    <row r="5557" spans="1:6" x14ac:dyDescent="0.25">
      <c r="A5557" s="140" t="s">
        <v>28</v>
      </c>
      <c r="B5557" s="26">
        <v>44124</v>
      </c>
      <c r="C5557" s="4">
        <v>41</v>
      </c>
      <c r="D5557" s="29">
        <f t="shared" si="506"/>
        <v>6665</v>
      </c>
      <c r="E5557" s="4">
        <f>1+1</f>
        <v>2</v>
      </c>
      <c r="F5557" s="129">
        <f t="shared" si="507"/>
        <v>207</v>
      </c>
    </row>
    <row r="5558" spans="1:6" x14ac:dyDescent="0.25">
      <c r="A5558" s="140" t="s">
        <v>24</v>
      </c>
      <c r="B5558" s="26">
        <v>44124</v>
      </c>
      <c r="C5558" s="4">
        <v>968</v>
      </c>
      <c r="D5558" s="29">
        <f t="shared" si="506"/>
        <v>38814</v>
      </c>
      <c r="E5558" s="4">
        <f>7+2</f>
        <v>9</v>
      </c>
      <c r="F5558" s="129">
        <f t="shared" si="507"/>
        <v>592</v>
      </c>
    </row>
    <row r="5559" spans="1:6" x14ac:dyDescent="0.25">
      <c r="A5559" s="140" t="s">
        <v>30</v>
      </c>
      <c r="B5559" s="26">
        <v>44124</v>
      </c>
      <c r="C5559" s="4">
        <v>-2</v>
      </c>
      <c r="D5559" s="29">
        <f t="shared" si="506"/>
        <v>195</v>
      </c>
      <c r="F5559" s="129">
        <f t="shared" si="507"/>
        <v>4</v>
      </c>
    </row>
    <row r="5560" spans="1:6" x14ac:dyDescent="0.25">
      <c r="A5560" s="140" t="s">
        <v>26</v>
      </c>
      <c r="B5560" s="26">
        <v>44124</v>
      </c>
      <c r="C5560" s="4">
        <v>1305</v>
      </c>
      <c r="D5560" s="29">
        <f t="shared" si="506"/>
        <v>16659</v>
      </c>
      <c r="E5560" s="4">
        <f>5+2</f>
        <v>7</v>
      </c>
      <c r="F5560" s="129">
        <f t="shared" si="507"/>
        <v>253</v>
      </c>
    </row>
    <row r="5561" spans="1:6" x14ac:dyDescent="0.25">
      <c r="A5561" s="140" t="s">
        <v>25</v>
      </c>
      <c r="B5561" s="26">
        <v>44124</v>
      </c>
      <c r="C5561" s="4">
        <v>393</v>
      </c>
      <c r="D5561" s="29">
        <f t="shared" si="506"/>
        <v>19811</v>
      </c>
      <c r="E5561" s="4">
        <f>1+1</f>
        <v>2</v>
      </c>
      <c r="F5561" s="129">
        <f t="shared" si="507"/>
        <v>421</v>
      </c>
    </row>
    <row r="5562" spans="1:6" x14ac:dyDescent="0.25">
      <c r="A5562" s="140" t="s">
        <v>41</v>
      </c>
      <c r="B5562" s="26">
        <v>44124</v>
      </c>
      <c r="C5562" s="4">
        <v>201</v>
      </c>
      <c r="D5562" s="29">
        <f t="shared" si="506"/>
        <v>16665</v>
      </c>
      <c r="E5562" s="4">
        <v>7</v>
      </c>
      <c r="F5562" s="129">
        <f t="shared" si="507"/>
        <v>629</v>
      </c>
    </row>
    <row r="5563" spans="1:6" x14ac:dyDescent="0.25">
      <c r="A5563" s="140" t="s">
        <v>42</v>
      </c>
      <c r="B5563" s="26">
        <v>44124</v>
      </c>
      <c r="C5563" s="4">
        <v>5</v>
      </c>
      <c r="D5563" s="29">
        <f t="shared" si="506"/>
        <v>1307</v>
      </c>
      <c r="E5563" s="4">
        <f>1</f>
        <v>1</v>
      </c>
      <c r="F5563" s="129">
        <f t="shared" si="507"/>
        <v>54</v>
      </c>
    </row>
    <row r="5564" spans="1:6" x14ac:dyDescent="0.25">
      <c r="A5564" s="140" t="s">
        <v>43</v>
      </c>
      <c r="B5564" s="26">
        <v>44124</v>
      </c>
      <c r="C5564" s="4">
        <v>266</v>
      </c>
      <c r="D5564" s="29">
        <f t="shared" si="506"/>
        <v>3880</v>
      </c>
      <c r="F5564" s="129">
        <f t="shared" si="507"/>
        <v>36</v>
      </c>
    </row>
    <row r="5565" spans="1:6" x14ac:dyDescent="0.25">
      <c r="A5565" s="140" t="s">
        <v>44</v>
      </c>
      <c r="B5565" s="26">
        <v>44124</v>
      </c>
      <c r="C5565" s="4">
        <v>158</v>
      </c>
      <c r="D5565" s="29">
        <f t="shared" si="506"/>
        <v>7563</v>
      </c>
      <c r="E5565" s="4">
        <v>3</v>
      </c>
      <c r="F5565" s="129">
        <f t="shared" si="507"/>
        <v>104</v>
      </c>
    </row>
    <row r="5566" spans="1:6" x14ac:dyDescent="0.25">
      <c r="A5566" s="140" t="s">
        <v>29</v>
      </c>
      <c r="B5566" s="26">
        <v>44124</v>
      </c>
      <c r="C5566" s="4">
        <v>2575</v>
      </c>
      <c r="D5566" s="29">
        <f t="shared" si="506"/>
        <v>83448</v>
      </c>
      <c r="E5566" s="4">
        <f>33+27</f>
        <v>60</v>
      </c>
      <c r="F5566" s="129">
        <f t="shared" si="507"/>
        <v>937</v>
      </c>
    </row>
    <row r="5567" spans="1:6" x14ac:dyDescent="0.25">
      <c r="A5567" s="140" t="s">
        <v>45</v>
      </c>
      <c r="B5567" s="26">
        <v>44124</v>
      </c>
      <c r="C5567" s="4">
        <v>104</v>
      </c>
      <c r="D5567" s="29">
        <f t="shared" si="506"/>
        <v>7064</v>
      </c>
      <c r="E5567" s="4">
        <f>2+1</f>
        <v>3</v>
      </c>
      <c r="F5567" s="129">
        <f t="shared" si="507"/>
        <v>101</v>
      </c>
    </row>
    <row r="5568" spans="1:6" x14ac:dyDescent="0.25">
      <c r="A5568" s="140" t="s">
        <v>46</v>
      </c>
      <c r="B5568" s="26">
        <v>44124</v>
      </c>
      <c r="C5568" s="4">
        <v>295</v>
      </c>
      <c r="D5568" s="29">
        <f t="shared" si="506"/>
        <v>8681</v>
      </c>
      <c r="E5568" s="4">
        <f>1</f>
        <v>1</v>
      </c>
      <c r="F5568" s="129">
        <f t="shared" si="507"/>
        <v>103</v>
      </c>
    </row>
    <row r="5569" spans="1:6" ht="15.75" thickBot="1" x14ac:dyDescent="0.3">
      <c r="A5569" s="142" t="s">
        <v>47</v>
      </c>
      <c r="B5569" s="46">
        <v>44124</v>
      </c>
      <c r="C5569" s="47">
        <v>1421</v>
      </c>
      <c r="D5569" s="85">
        <f t="shared" si="506"/>
        <v>37544</v>
      </c>
      <c r="E5569" s="47">
        <f>9+6</f>
        <v>15</v>
      </c>
      <c r="F5569" s="139">
        <f t="shared" si="507"/>
        <v>486</v>
      </c>
    </row>
    <row r="5570" spans="1:6" x14ac:dyDescent="0.25">
      <c r="A5570" s="64" t="s">
        <v>22</v>
      </c>
      <c r="B5570" s="49">
        <v>44125</v>
      </c>
      <c r="C5570" s="50">
        <v>5179</v>
      </c>
      <c r="D5570" s="131">
        <f>C5570+D5546</f>
        <v>512617</v>
      </c>
      <c r="E5570" s="50">
        <f>52+54</f>
        <v>106</v>
      </c>
      <c r="F5570" s="128">
        <f>E5570+F5546</f>
        <v>16280</v>
      </c>
    </row>
    <row r="5571" spans="1:6" x14ac:dyDescent="0.25">
      <c r="A5571" s="140" t="s">
        <v>20</v>
      </c>
      <c r="B5571" s="26">
        <v>44125</v>
      </c>
      <c r="C5571" s="4">
        <v>740</v>
      </c>
      <c r="D5571" s="29">
        <f t="shared" si="506"/>
        <v>141930</v>
      </c>
      <c r="E5571" s="4">
        <f>30+22</f>
        <v>52</v>
      </c>
      <c r="F5571" s="129">
        <f t="shared" si="507"/>
        <v>4403</v>
      </c>
    </row>
    <row r="5572" spans="1:6" x14ac:dyDescent="0.25">
      <c r="A5572" s="140" t="s">
        <v>35</v>
      </c>
      <c r="B5572" s="26">
        <v>44125</v>
      </c>
      <c r="C5572" s="4">
        <v>25</v>
      </c>
      <c r="D5572" s="29">
        <f t="shared" si="506"/>
        <v>525</v>
      </c>
      <c r="F5572" s="129">
        <f t="shared" si="507"/>
        <v>0</v>
      </c>
    </row>
    <row r="5573" spans="1:6" x14ac:dyDescent="0.25">
      <c r="A5573" s="140" t="s">
        <v>21</v>
      </c>
      <c r="B5573" s="26">
        <v>44125</v>
      </c>
      <c r="C5573" s="4">
        <v>255</v>
      </c>
      <c r="D5573" s="29">
        <f t="shared" si="506"/>
        <v>12296</v>
      </c>
      <c r="E5573" s="4">
        <f>2+2</f>
        <v>4</v>
      </c>
      <c r="F5573" s="129">
        <f t="shared" si="507"/>
        <v>376</v>
      </c>
    </row>
    <row r="5574" spans="1:6" x14ac:dyDescent="0.25">
      <c r="A5574" s="140" t="s">
        <v>36</v>
      </c>
      <c r="B5574" s="26">
        <v>44125</v>
      </c>
      <c r="C5574" s="4">
        <v>531</v>
      </c>
      <c r="D5574" s="29">
        <f t="shared" si="506"/>
        <v>10258</v>
      </c>
      <c r="E5574" s="4">
        <f>2</f>
        <v>2</v>
      </c>
      <c r="F5574" s="129">
        <f t="shared" si="507"/>
        <v>132</v>
      </c>
    </row>
    <row r="5575" spans="1:6" x14ac:dyDescent="0.25">
      <c r="A5575" s="140" t="s">
        <v>27</v>
      </c>
      <c r="B5575" s="26">
        <v>44125</v>
      </c>
      <c r="C5575" s="4">
        <v>2480</v>
      </c>
      <c r="D5575" s="29">
        <f t="shared" si="506"/>
        <v>68767</v>
      </c>
      <c r="E5575" s="4">
        <f>29+26</f>
        <v>55</v>
      </c>
      <c r="F5575" s="129">
        <f t="shared" si="507"/>
        <v>1001</v>
      </c>
    </row>
    <row r="5576" spans="1:6" x14ac:dyDescent="0.25">
      <c r="A5576" s="140" t="s">
        <v>37</v>
      </c>
      <c r="B5576" s="26">
        <v>44125</v>
      </c>
      <c r="C5576" s="4">
        <v>20</v>
      </c>
      <c r="D5576" s="29">
        <f t="shared" si="506"/>
        <v>2154</v>
      </c>
      <c r="F5576" s="129">
        <f t="shared" si="507"/>
        <v>35</v>
      </c>
    </row>
    <row r="5577" spans="1:6" x14ac:dyDescent="0.25">
      <c r="A5577" s="140" t="s">
        <v>38</v>
      </c>
      <c r="B5577" s="26">
        <v>44125</v>
      </c>
      <c r="C5577" s="4">
        <v>467</v>
      </c>
      <c r="D5577" s="29">
        <f t="shared" si="506"/>
        <v>12561</v>
      </c>
      <c r="E5577" s="4">
        <f>1+2</f>
        <v>3</v>
      </c>
      <c r="F5577" s="129">
        <f t="shared" si="507"/>
        <v>220</v>
      </c>
    </row>
    <row r="5578" spans="1:6" x14ac:dyDescent="0.25">
      <c r="A5578" s="140" t="s">
        <v>48</v>
      </c>
      <c r="B5578" s="26">
        <v>44125</v>
      </c>
      <c r="C5578" s="4">
        <v>7</v>
      </c>
      <c r="D5578" s="29">
        <f t="shared" si="506"/>
        <v>147</v>
      </c>
      <c r="F5578" s="129">
        <f t="shared" si="507"/>
        <v>1</v>
      </c>
    </row>
    <row r="5579" spans="1:6" x14ac:dyDescent="0.25">
      <c r="A5579" s="140" t="s">
        <v>39</v>
      </c>
      <c r="B5579" s="26">
        <v>44125</v>
      </c>
      <c r="C5579" s="4">
        <v>68</v>
      </c>
      <c r="D5579" s="29">
        <f t="shared" si="506"/>
        <v>17412</v>
      </c>
      <c r="E5579" s="4">
        <f>2+1</f>
        <v>3</v>
      </c>
      <c r="F5579" s="129">
        <f t="shared" si="507"/>
        <v>712</v>
      </c>
    </row>
    <row r="5580" spans="1:6" x14ac:dyDescent="0.25">
      <c r="A5580" s="140" t="s">
        <v>40</v>
      </c>
      <c r="B5580" s="26">
        <v>44125</v>
      </c>
      <c r="C5580" s="4">
        <v>161</v>
      </c>
      <c r="D5580" s="29">
        <f t="shared" si="506"/>
        <v>1969</v>
      </c>
      <c r="E5580" s="4">
        <f>2</f>
        <v>2</v>
      </c>
      <c r="F5580" s="129">
        <f t="shared" si="507"/>
        <v>21</v>
      </c>
    </row>
    <row r="5581" spans="1:6" x14ac:dyDescent="0.25">
      <c r="A5581" s="140" t="s">
        <v>28</v>
      </c>
      <c r="B5581" s="26">
        <v>44125</v>
      </c>
      <c r="C5581" s="4">
        <v>134</v>
      </c>
      <c r="D5581" s="29">
        <f t="shared" si="506"/>
        <v>6799</v>
      </c>
      <c r="E5581" s="4">
        <f>6</f>
        <v>6</v>
      </c>
      <c r="F5581" s="129">
        <f t="shared" si="507"/>
        <v>213</v>
      </c>
    </row>
    <row r="5582" spans="1:6" x14ac:dyDescent="0.25">
      <c r="A5582" s="140" t="s">
        <v>24</v>
      </c>
      <c r="B5582" s="26">
        <v>44125</v>
      </c>
      <c r="C5582" s="4">
        <v>1155</v>
      </c>
      <c r="D5582" s="29">
        <f t="shared" si="506"/>
        <v>39969</v>
      </c>
      <c r="E5582" s="4">
        <f>14+7</f>
        <v>21</v>
      </c>
      <c r="F5582" s="129">
        <f t="shared" si="507"/>
        <v>613</v>
      </c>
    </row>
    <row r="5583" spans="1:6" x14ac:dyDescent="0.25">
      <c r="A5583" s="140" t="s">
        <v>30</v>
      </c>
      <c r="B5583" s="26">
        <v>44125</v>
      </c>
      <c r="C5583" s="4">
        <v>3</v>
      </c>
      <c r="D5583" s="29">
        <f t="shared" si="506"/>
        <v>198</v>
      </c>
      <c r="F5583" s="129">
        <f t="shared" si="507"/>
        <v>4</v>
      </c>
    </row>
    <row r="5584" spans="1:6" x14ac:dyDescent="0.25">
      <c r="A5584" s="140" t="s">
        <v>26</v>
      </c>
      <c r="B5584" s="26">
        <v>44125</v>
      </c>
      <c r="C5584" s="4">
        <v>976</v>
      </c>
      <c r="D5584" s="29">
        <f t="shared" si="506"/>
        <v>17635</v>
      </c>
      <c r="E5584" s="4">
        <f>21+7</f>
        <v>28</v>
      </c>
      <c r="F5584" s="129">
        <f t="shared" si="507"/>
        <v>281</v>
      </c>
    </row>
    <row r="5585" spans="1:6" x14ac:dyDescent="0.25">
      <c r="A5585" s="140" t="s">
        <v>25</v>
      </c>
      <c r="B5585" s="26">
        <v>44125</v>
      </c>
      <c r="C5585" s="4">
        <v>536</v>
      </c>
      <c r="D5585" s="29">
        <f t="shared" si="506"/>
        <v>20347</v>
      </c>
      <c r="E5585" s="4">
        <f>7+5</f>
        <v>12</v>
      </c>
      <c r="F5585" s="129">
        <f t="shared" si="507"/>
        <v>433</v>
      </c>
    </row>
    <row r="5586" spans="1:6" x14ac:dyDescent="0.25">
      <c r="A5586" s="140" t="s">
        <v>41</v>
      </c>
      <c r="B5586" s="26">
        <v>44125</v>
      </c>
      <c r="C5586" s="4">
        <v>254</v>
      </c>
      <c r="D5586" s="29">
        <f t="shared" si="506"/>
        <v>16919</v>
      </c>
      <c r="E5586" s="4">
        <f>7+6</f>
        <v>13</v>
      </c>
      <c r="F5586" s="129">
        <f t="shared" si="507"/>
        <v>642</v>
      </c>
    </row>
    <row r="5587" spans="1:6" x14ac:dyDescent="0.25">
      <c r="A5587" s="140" t="s">
        <v>42</v>
      </c>
      <c r="B5587" s="26">
        <v>44125</v>
      </c>
      <c r="C5587" s="4">
        <v>8</v>
      </c>
      <c r="D5587" s="29">
        <f t="shared" ref="D5587:D5593" si="508">C5587+D5563</f>
        <v>1315</v>
      </c>
      <c r="F5587" s="129">
        <f t="shared" ref="F5587:F5593" si="509">E5587+F5563</f>
        <v>54</v>
      </c>
    </row>
    <row r="5588" spans="1:6" x14ac:dyDescent="0.25">
      <c r="A5588" s="140" t="s">
        <v>43</v>
      </c>
      <c r="B5588" s="26">
        <v>44125</v>
      </c>
      <c r="C5588" s="4">
        <v>507</v>
      </c>
      <c r="D5588" s="29">
        <f t="shared" si="508"/>
        <v>4387</v>
      </c>
      <c r="F5588" s="129">
        <f t="shared" si="509"/>
        <v>36</v>
      </c>
    </row>
    <row r="5589" spans="1:6" x14ac:dyDescent="0.25">
      <c r="A5589" s="140" t="s">
        <v>44</v>
      </c>
      <c r="B5589" s="26">
        <v>44125</v>
      </c>
      <c r="C5589" s="4">
        <v>197</v>
      </c>
      <c r="D5589" s="29">
        <f t="shared" si="508"/>
        <v>7760</v>
      </c>
      <c r="E5589" s="4">
        <f>1</f>
        <v>1</v>
      </c>
      <c r="F5589" s="129">
        <f t="shared" si="509"/>
        <v>105</v>
      </c>
    </row>
    <row r="5590" spans="1:6" x14ac:dyDescent="0.25">
      <c r="A5590" s="140" t="s">
        <v>29</v>
      </c>
      <c r="B5590" s="26">
        <v>44125</v>
      </c>
      <c r="C5590" s="4">
        <v>2673</v>
      </c>
      <c r="D5590" s="29">
        <f t="shared" si="508"/>
        <v>86121</v>
      </c>
      <c r="E5590" s="4">
        <f>29+23</f>
        <v>52</v>
      </c>
      <c r="F5590" s="129">
        <f t="shared" si="509"/>
        <v>989</v>
      </c>
    </row>
    <row r="5591" spans="1:6" x14ac:dyDescent="0.25">
      <c r="A5591" s="140" t="s">
        <v>45</v>
      </c>
      <c r="B5591" s="26">
        <v>44125</v>
      </c>
      <c r="C5591" s="4">
        <v>185</v>
      </c>
      <c r="D5591" s="29">
        <f t="shared" si="508"/>
        <v>7249</v>
      </c>
      <c r="E5591" s="4">
        <f>1</f>
        <v>1</v>
      </c>
      <c r="F5591" s="129">
        <f t="shared" si="509"/>
        <v>102</v>
      </c>
    </row>
    <row r="5592" spans="1:6" x14ac:dyDescent="0.25">
      <c r="A5592" s="140" t="s">
        <v>46</v>
      </c>
      <c r="B5592" s="26">
        <v>44125</v>
      </c>
      <c r="C5592" s="4">
        <v>205</v>
      </c>
      <c r="D5592" s="29">
        <f t="shared" si="508"/>
        <v>8886</v>
      </c>
      <c r="E5592" s="4">
        <f>4</f>
        <v>4</v>
      </c>
      <c r="F5592" s="129">
        <f t="shared" si="509"/>
        <v>107</v>
      </c>
    </row>
    <row r="5593" spans="1:6" ht="15.75" thickBot="1" x14ac:dyDescent="0.3">
      <c r="A5593" s="141" t="s">
        <v>47</v>
      </c>
      <c r="B5593" s="53">
        <v>44125</v>
      </c>
      <c r="C5593" s="54">
        <v>1560</v>
      </c>
      <c r="D5593" s="132">
        <f t="shared" si="508"/>
        <v>39104</v>
      </c>
      <c r="E5593" s="54">
        <f>38+20</f>
        <v>58</v>
      </c>
      <c r="F5593" s="130">
        <f t="shared" si="509"/>
        <v>544</v>
      </c>
    </row>
    <row r="5594" spans="1:6" ht="15.75" thickBot="1" x14ac:dyDescent="0.3">
      <c r="A5594" s="64" t="s">
        <v>22</v>
      </c>
      <c r="B5594" s="49">
        <v>44126</v>
      </c>
      <c r="C5594" s="50">
        <v>4854</v>
      </c>
      <c r="D5594" s="131">
        <f>C5594+D5570</f>
        <v>517471</v>
      </c>
      <c r="E5594" s="50">
        <f>106+86</f>
        <v>192</v>
      </c>
      <c r="F5594" s="128">
        <f>E5594+F5570</f>
        <v>16472</v>
      </c>
    </row>
    <row r="5595" spans="1:6" ht="15.75" thickBot="1" x14ac:dyDescent="0.3">
      <c r="A5595" s="140" t="s">
        <v>20</v>
      </c>
      <c r="B5595" s="49">
        <v>44126</v>
      </c>
      <c r="C5595" s="4">
        <v>566</v>
      </c>
      <c r="D5595" s="29">
        <f t="shared" ref="D5595:D5658" si="510">C5595+D5571</f>
        <v>142496</v>
      </c>
      <c r="E5595" s="4">
        <f>31+21</f>
        <v>52</v>
      </c>
      <c r="F5595" s="129">
        <f t="shared" ref="F5595:F5658" si="511">E5595+F5571</f>
        <v>4455</v>
      </c>
    </row>
    <row r="5596" spans="1:6" ht="15.75" thickBot="1" x14ac:dyDescent="0.3">
      <c r="A5596" s="140" t="s">
        <v>35</v>
      </c>
      <c r="B5596" s="49">
        <v>44126</v>
      </c>
      <c r="C5596" s="4">
        <v>27</v>
      </c>
      <c r="D5596" s="29">
        <f t="shared" si="510"/>
        <v>552</v>
      </c>
      <c r="F5596" s="129">
        <f t="shared" si="511"/>
        <v>0</v>
      </c>
    </row>
    <row r="5597" spans="1:6" ht="15.75" thickBot="1" x14ac:dyDescent="0.3">
      <c r="A5597" s="140" t="s">
        <v>21</v>
      </c>
      <c r="B5597" s="49">
        <v>44126</v>
      </c>
      <c r="C5597" s="4">
        <v>254</v>
      </c>
      <c r="D5597" s="29">
        <f t="shared" si="510"/>
        <v>12550</v>
      </c>
      <c r="E5597" s="4">
        <f>5+2</f>
        <v>7</v>
      </c>
      <c r="F5597" s="129">
        <f t="shared" si="511"/>
        <v>383</v>
      </c>
    </row>
    <row r="5598" spans="1:6" ht="15.75" thickBot="1" x14ac:dyDescent="0.3">
      <c r="A5598" s="140" t="s">
        <v>36</v>
      </c>
      <c r="B5598" s="49">
        <v>44126</v>
      </c>
      <c r="C5598" s="4">
        <v>670</v>
      </c>
      <c r="D5598" s="29">
        <f t="shared" si="510"/>
        <v>10928</v>
      </c>
      <c r="E5598" s="4">
        <f>2+2</f>
        <v>4</v>
      </c>
      <c r="F5598" s="129">
        <f t="shared" si="511"/>
        <v>136</v>
      </c>
    </row>
    <row r="5599" spans="1:6" ht="15.75" thickBot="1" x14ac:dyDescent="0.3">
      <c r="A5599" s="140" t="s">
        <v>27</v>
      </c>
      <c r="B5599" s="49">
        <v>44126</v>
      </c>
      <c r="C5599" s="4">
        <v>1857</v>
      </c>
      <c r="D5599" s="29">
        <f t="shared" si="510"/>
        <v>70624</v>
      </c>
      <c r="E5599" s="4">
        <f>21+8</f>
        <v>29</v>
      </c>
      <c r="F5599" s="129">
        <f t="shared" si="511"/>
        <v>1030</v>
      </c>
    </row>
    <row r="5600" spans="1:6" ht="15.75" thickBot="1" x14ac:dyDescent="0.3">
      <c r="A5600" s="140" t="s">
        <v>37</v>
      </c>
      <c r="B5600" s="49">
        <v>44126</v>
      </c>
      <c r="C5600" s="4">
        <v>34</v>
      </c>
      <c r="D5600" s="29">
        <f t="shared" si="510"/>
        <v>2188</v>
      </c>
      <c r="F5600" s="129">
        <f t="shared" si="511"/>
        <v>35</v>
      </c>
    </row>
    <row r="5601" spans="1:6" ht="15.75" thickBot="1" x14ac:dyDescent="0.3">
      <c r="A5601" s="140" t="s">
        <v>38</v>
      </c>
      <c r="B5601" s="49">
        <v>44126</v>
      </c>
      <c r="C5601" s="4">
        <v>393</v>
      </c>
      <c r="D5601" s="29">
        <f t="shared" si="510"/>
        <v>12954</v>
      </c>
      <c r="E5601" s="4">
        <f>2+2</f>
        <v>4</v>
      </c>
      <c r="F5601" s="129">
        <f t="shared" si="511"/>
        <v>224</v>
      </c>
    </row>
    <row r="5602" spans="1:6" ht="15.75" thickBot="1" x14ac:dyDescent="0.3">
      <c r="A5602" s="140" t="s">
        <v>48</v>
      </c>
      <c r="B5602" s="49">
        <v>44126</v>
      </c>
      <c r="C5602" s="4">
        <v>-7</v>
      </c>
      <c r="D5602" s="29">
        <f t="shared" si="510"/>
        <v>140</v>
      </c>
      <c r="F5602" s="129">
        <f t="shared" si="511"/>
        <v>1</v>
      </c>
    </row>
    <row r="5603" spans="1:6" ht="15.75" thickBot="1" x14ac:dyDescent="0.3">
      <c r="A5603" s="140" t="s">
        <v>39</v>
      </c>
      <c r="B5603" s="49">
        <v>44126</v>
      </c>
      <c r="C5603" s="4">
        <v>59</v>
      </c>
      <c r="D5603" s="29">
        <f t="shared" si="510"/>
        <v>17471</v>
      </c>
      <c r="E5603" s="4">
        <f>5+1</f>
        <v>6</v>
      </c>
      <c r="F5603" s="129">
        <f t="shared" si="511"/>
        <v>718</v>
      </c>
    </row>
    <row r="5604" spans="1:6" ht="15.75" thickBot="1" x14ac:dyDescent="0.3">
      <c r="A5604" s="140" t="s">
        <v>40</v>
      </c>
      <c r="B5604" s="49">
        <v>44126</v>
      </c>
      <c r="C5604" s="4">
        <v>161</v>
      </c>
      <c r="D5604" s="29">
        <f t="shared" si="510"/>
        <v>2130</v>
      </c>
      <c r="E5604" s="4">
        <f>3</f>
        <v>3</v>
      </c>
      <c r="F5604" s="129">
        <f t="shared" si="511"/>
        <v>24</v>
      </c>
    </row>
    <row r="5605" spans="1:6" ht="15.75" thickBot="1" x14ac:dyDescent="0.3">
      <c r="A5605" s="140" t="s">
        <v>28</v>
      </c>
      <c r="B5605" s="49">
        <v>44126</v>
      </c>
      <c r="C5605" s="4">
        <v>62</v>
      </c>
      <c r="D5605" s="29">
        <f t="shared" si="510"/>
        <v>6861</v>
      </c>
      <c r="F5605" s="129">
        <f t="shared" si="511"/>
        <v>213</v>
      </c>
    </row>
    <row r="5606" spans="1:6" ht="15.75" thickBot="1" x14ac:dyDescent="0.3">
      <c r="A5606" s="140" t="s">
        <v>24</v>
      </c>
      <c r="B5606" s="49">
        <v>44126</v>
      </c>
      <c r="C5606" s="4">
        <v>936</v>
      </c>
      <c r="D5606" s="29">
        <f t="shared" si="510"/>
        <v>40905</v>
      </c>
      <c r="E5606" s="4">
        <f>11+6</f>
        <v>17</v>
      </c>
      <c r="F5606" s="129">
        <f t="shared" si="511"/>
        <v>630</v>
      </c>
    </row>
    <row r="5607" spans="1:6" ht="15.75" thickBot="1" x14ac:dyDescent="0.3">
      <c r="A5607" s="140" t="s">
        <v>30</v>
      </c>
      <c r="B5607" s="49">
        <v>44126</v>
      </c>
      <c r="C5607" s="4">
        <v>9</v>
      </c>
      <c r="D5607" s="29">
        <f t="shared" si="510"/>
        <v>207</v>
      </c>
      <c r="F5607" s="129">
        <f t="shared" si="511"/>
        <v>4</v>
      </c>
    </row>
    <row r="5608" spans="1:6" ht="15.75" thickBot="1" x14ac:dyDescent="0.3">
      <c r="A5608" s="140" t="s">
        <v>26</v>
      </c>
      <c r="B5608" s="49">
        <v>44126</v>
      </c>
      <c r="C5608" s="4">
        <v>567</v>
      </c>
      <c r="D5608" s="29">
        <f t="shared" si="510"/>
        <v>18202</v>
      </c>
      <c r="E5608" s="4">
        <f>1</f>
        <v>1</v>
      </c>
      <c r="F5608" s="129">
        <f t="shared" si="511"/>
        <v>282</v>
      </c>
    </row>
    <row r="5609" spans="1:6" ht="15.75" thickBot="1" x14ac:dyDescent="0.3">
      <c r="A5609" s="140" t="s">
        <v>25</v>
      </c>
      <c r="B5609" s="49">
        <v>44126</v>
      </c>
      <c r="C5609" s="4">
        <v>511</v>
      </c>
      <c r="D5609" s="29">
        <f t="shared" si="510"/>
        <v>20858</v>
      </c>
      <c r="E5609" s="4">
        <f>6+3</f>
        <v>9</v>
      </c>
      <c r="F5609" s="129">
        <f t="shared" si="511"/>
        <v>442</v>
      </c>
    </row>
    <row r="5610" spans="1:6" ht="15.75" thickBot="1" x14ac:dyDescent="0.3">
      <c r="A5610" s="140" t="s">
        <v>41</v>
      </c>
      <c r="B5610" s="49">
        <v>44126</v>
      </c>
      <c r="C5610" s="4">
        <v>287</v>
      </c>
      <c r="D5610" s="29">
        <f t="shared" si="510"/>
        <v>17206</v>
      </c>
      <c r="E5610" s="4">
        <f>14+4</f>
        <v>18</v>
      </c>
      <c r="F5610" s="129">
        <f t="shared" si="511"/>
        <v>660</v>
      </c>
    </row>
    <row r="5611" spans="1:6" ht="15.75" thickBot="1" x14ac:dyDescent="0.3">
      <c r="A5611" s="140" t="s">
        <v>42</v>
      </c>
      <c r="B5611" s="49">
        <v>44126</v>
      </c>
      <c r="C5611" s="4">
        <v>7</v>
      </c>
      <c r="D5611" s="29">
        <f t="shared" si="510"/>
        <v>1322</v>
      </c>
      <c r="F5611" s="129">
        <f t="shared" si="511"/>
        <v>54</v>
      </c>
    </row>
    <row r="5612" spans="1:6" ht="15.75" thickBot="1" x14ac:dyDescent="0.3">
      <c r="A5612" s="140" t="s">
        <v>43</v>
      </c>
      <c r="B5612" s="49">
        <v>44126</v>
      </c>
      <c r="C5612" s="4">
        <v>369</v>
      </c>
      <c r="D5612" s="29">
        <f t="shared" si="510"/>
        <v>4756</v>
      </c>
      <c r="E5612" s="4">
        <f>1</f>
        <v>1</v>
      </c>
      <c r="F5612" s="129">
        <f t="shared" si="511"/>
        <v>37</v>
      </c>
    </row>
    <row r="5613" spans="1:6" ht="15.75" thickBot="1" x14ac:dyDescent="0.3">
      <c r="A5613" s="140" t="s">
        <v>44</v>
      </c>
      <c r="B5613" s="49">
        <v>44126</v>
      </c>
      <c r="C5613" s="4">
        <v>195</v>
      </c>
      <c r="D5613" s="29">
        <f t="shared" si="510"/>
        <v>7955</v>
      </c>
      <c r="E5613" s="4">
        <f>3+2</f>
        <v>5</v>
      </c>
      <c r="F5613" s="129">
        <f t="shared" si="511"/>
        <v>110</v>
      </c>
    </row>
    <row r="5614" spans="1:6" ht="15.75" thickBot="1" x14ac:dyDescent="0.3">
      <c r="A5614" s="140" t="s">
        <v>29</v>
      </c>
      <c r="B5614" s="49">
        <v>44126</v>
      </c>
      <c r="C5614" s="4">
        <v>2536</v>
      </c>
      <c r="D5614" s="29">
        <f t="shared" si="510"/>
        <v>88657</v>
      </c>
      <c r="E5614" s="4">
        <f>21+17</f>
        <v>38</v>
      </c>
      <c r="F5614" s="129">
        <f t="shared" si="511"/>
        <v>1027</v>
      </c>
    </row>
    <row r="5615" spans="1:6" ht="15.75" thickBot="1" x14ac:dyDescent="0.3">
      <c r="A5615" s="140" t="s">
        <v>45</v>
      </c>
      <c r="B5615" s="49">
        <v>44126</v>
      </c>
      <c r="C5615" s="4">
        <v>247</v>
      </c>
      <c r="D5615" s="29">
        <f t="shared" si="510"/>
        <v>7496</v>
      </c>
      <c r="E5615" s="4">
        <f>2</f>
        <v>2</v>
      </c>
      <c r="F5615" s="129">
        <f t="shared" si="511"/>
        <v>104</v>
      </c>
    </row>
    <row r="5616" spans="1:6" ht="15.75" thickBot="1" x14ac:dyDescent="0.3">
      <c r="A5616" s="140" t="s">
        <v>46</v>
      </c>
      <c r="B5616" s="49">
        <v>44126</v>
      </c>
      <c r="C5616" s="4">
        <v>254</v>
      </c>
      <c r="D5616" s="29">
        <f t="shared" si="510"/>
        <v>9140</v>
      </c>
      <c r="E5616" s="4">
        <f>4+1</f>
        <v>5</v>
      </c>
      <c r="F5616" s="129">
        <f t="shared" si="511"/>
        <v>112</v>
      </c>
    </row>
    <row r="5617" spans="1:6" ht="15.75" thickBot="1" x14ac:dyDescent="0.3">
      <c r="A5617" s="141" t="s">
        <v>47</v>
      </c>
      <c r="B5617" s="49">
        <v>44126</v>
      </c>
      <c r="C5617" s="54">
        <v>1477</v>
      </c>
      <c r="D5617" s="132">
        <f t="shared" si="510"/>
        <v>40581</v>
      </c>
      <c r="E5617" s="54">
        <f>26+15</f>
        <v>41</v>
      </c>
      <c r="F5617" s="130">
        <f t="shared" si="511"/>
        <v>585</v>
      </c>
    </row>
    <row r="5618" spans="1:6" ht="15.75" thickBot="1" x14ac:dyDescent="0.3">
      <c r="A5618" s="64" t="s">
        <v>22</v>
      </c>
      <c r="B5618" s="49">
        <v>44127</v>
      </c>
      <c r="C5618" s="4">
        <v>4649</v>
      </c>
      <c r="D5618" s="131">
        <f>C5618+D5594</f>
        <v>522120</v>
      </c>
      <c r="E5618" s="4">
        <f>83+56</f>
        <v>139</v>
      </c>
      <c r="F5618" s="128">
        <f>E5618+F5594</f>
        <v>16611</v>
      </c>
    </row>
    <row r="5619" spans="1:6" ht="15.75" thickBot="1" x14ac:dyDescent="0.3">
      <c r="A5619" s="140" t="s">
        <v>20</v>
      </c>
      <c r="B5619" s="49">
        <v>44127</v>
      </c>
      <c r="C5619" s="4">
        <v>585</v>
      </c>
      <c r="D5619" s="29">
        <f t="shared" si="510"/>
        <v>143081</v>
      </c>
      <c r="E5619" s="4">
        <f>1+28+24</f>
        <v>53</v>
      </c>
      <c r="F5619" s="129">
        <f t="shared" si="511"/>
        <v>4508</v>
      </c>
    </row>
    <row r="5620" spans="1:6" ht="15.75" thickBot="1" x14ac:dyDescent="0.3">
      <c r="A5620" s="140" t="s">
        <v>35</v>
      </c>
      <c r="B5620" s="49">
        <v>44127</v>
      </c>
      <c r="C5620" s="4">
        <v>11</v>
      </c>
      <c r="D5620" s="29">
        <f t="shared" si="510"/>
        <v>563</v>
      </c>
      <c r="F5620" s="129">
        <f t="shared" si="511"/>
        <v>0</v>
      </c>
    </row>
    <row r="5621" spans="1:6" ht="15.75" thickBot="1" x14ac:dyDescent="0.3">
      <c r="A5621" s="140" t="s">
        <v>21</v>
      </c>
      <c r="B5621" s="49">
        <v>44127</v>
      </c>
      <c r="C5621" s="4">
        <v>231</v>
      </c>
      <c r="D5621" s="29">
        <f t="shared" si="510"/>
        <v>12781</v>
      </c>
      <c r="E5621" s="4">
        <f>4+1</f>
        <v>5</v>
      </c>
      <c r="F5621" s="129">
        <f t="shared" si="511"/>
        <v>388</v>
      </c>
    </row>
    <row r="5622" spans="1:6" ht="15.75" thickBot="1" x14ac:dyDescent="0.3">
      <c r="A5622" s="140" t="s">
        <v>36</v>
      </c>
      <c r="B5622" s="49">
        <v>44127</v>
      </c>
      <c r="C5622" s="4">
        <v>673</v>
      </c>
      <c r="D5622" s="29">
        <f t="shared" si="510"/>
        <v>11601</v>
      </c>
      <c r="E5622" s="4">
        <f>5+3</f>
        <v>8</v>
      </c>
      <c r="F5622" s="129">
        <f t="shared" si="511"/>
        <v>144</v>
      </c>
    </row>
    <row r="5623" spans="1:6" ht="15.75" thickBot="1" x14ac:dyDescent="0.3">
      <c r="A5623" s="140" t="s">
        <v>27</v>
      </c>
      <c r="B5623" s="49">
        <v>44127</v>
      </c>
      <c r="C5623" s="4">
        <v>2134</v>
      </c>
      <c r="D5623" s="29">
        <f t="shared" si="510"/>
        <v>72758</v>
      </c>
      <c r="E5623" s="4">
        <f>26+13</f>
        <v>39</v>
      </c>
      <c r="F5623" s="129">
        <f t="shared" si="511"/>
        <v>1069</v>
      </c>
    </row>
    <row r="5624" spans="1:6" ht="15.75" thickBot="1" x14ac:dyDescent="0.3">
      <c r="A5624" s="140" t="s">
        <v>37</v>
      </c>
      <c r="B5624" s="49">
        <v>44127</v>
      </c>
      <c r="C5624" s="4">
        <v>12</v>
      </c>
      <c r="D5624" s="29">
        <f t="shared" si="510"/>
        <v>2200</v>
      </c>
      <c r="E5624" s="4">
        <f>2+2</f>
        <v>4</v>
      </c>
      <c r="F5624" s="129">
        <f t="shared" si="511"/>
        <v>39</v>
      </c>
    </row>
    <row r="5625" spans="1:6" ht="15.75" thickBot="1" x14ac:dyDescent="0.3">
      <c r="A5625" s="140" t="s">
        <v>38</v>
      </c>
      <c r="B5625" s="49">
        <v>44127</v>
      </c>
      <c r="C5625" s="4">
        <v>475</v>
      </c>
      <c r="D5625" s="29">
        <f t="shared" si="510"/>
        <v>13429</v>
      </c>
      <c r="E5625" s="4">
        <f>3+2</f>
        <v>5</v>
      </c>
      <c r="F5625" s="129">
        <f t="shared" si="511"/>
        <v>229</v>
      </c>
    </row>
    <row r="5626" spans="1:6" ht="15.75" thickBot="1" x14ac:dyDescent="0.3">
      <c r="A5626" s="140" t="s">
        <v>48</v>
      </c>
      <c r="B5626" s="49">
        <v>44127</v>
      </c>
      <c r="C5626" s="4">
        <v>2</v>
      </c>
      <c r="D5626" s="29">
        <f t="shared" si="510"/>
        <v>142</v>
      </c>
      <c r="F5626" s="129">
        <f t="shared" si="511"/>
        <v>1</v>
      </c>
    </row>
    <row r="5627" spans="1:6" ht="15.75" thickBot="1" x14ac:dyDescent="0.3">
      <c r="A5627" s="140" t="s">
        <v>39</v>
      </c>
      <c r="B5627" s="49">
        <v>44127</v>
      </c>
      <c r="C5627" s="4">
        <v>46</v>
      </c>
      <c r="D5627" s="29">
        <f t="shared" si="510"/>
        <v>17517</v>
      </c>
      <c r="E5627" s="4">
        <f>15+6</f>
        <v>21</v>
      </c>
      <c r="F5627" s="129">
        <f t="shared" si="511"/>
        <v>739</v>
      </c>
    </row>
    <row r="5628" spans="1:6" ht="15.75" thickBot="1" x14ac:dyDescent="0.3">
      <c r="A5628" s="140" t="s">
        <v>40</v>
      </c>
      <c r="B5628" s="49">
        <v>44127</v>
      </c>
      <c r="C5628" s="4">
        <v>129</v>
      </c>
      <c r="D5628" s="29">
        <f t="shared" si="510"/>
        <v>2259</v>
      </c>
      <c r="E5628" s="4">
        <f>2</f>
        <v>2</v>
      </c>
      <c r="F5628" s="129">
        <f t="shared" si="511"/>
        <v>26</v>
      </c>
    </row>
    <row r="5629" spans="1:6" ht="15.75" thickBot="1" x14ac:dyDescent="0.3">
      <c r="A5629" s="140" t="s">
        <v>28</v>
      </c>
      <c r="B5629" s="49">
        <v>44127</v>
      </c>
      <c r="C5629" s="4">
        <v>109</v>
      </c>
      <c r="D5629" s="29">
        <f t="shared" si="510"/>
        <v>6970</v>
      </c>
      <c r="E5629" s="4">
        <f>5</f>
        <v>5</v>
      </c>
      <c r="F5629" s="129">
        <f t="shared" si="511"/>
        <v>218</v>
      </c>
    </row>
    <row r="5630" spans="1:6" ht="15.75" thickBot="1" x14ac:dyDescent="0.3">
      <c r="A5630" s="140" t="s">
        <v>24</v>
      </c>
      <c r="B5630" s="49">
        <v>44127</v>
      </c>
      <c r="C5630" s="4">
        <v>830</v>
      </c>
      <c r="D5630" s="29">
        <f t="shared" si="510"/>
        <v>41735</v>
      </c>
      <c r="E5630" s="4">
        <f>7+4</f>
        <v>11</v>
      </c>
      <c r="F5630" s="129">
        <f t="shared" si="511"/>
        <v>641</v>
      </c>
    </row>
    <row r="5631" spans="1:6" ht="15.75" thickBot="1" x14ac:dyDescent="0.3">
      <c r="A5631" s="140" t="s">
        <v>30</v>
      </c>
      <c r="B5631" s="49">
        <v>44127</v>
      </c>
      <c r="C5631" s="4">
        <v>2</v>
      </c>
      <c r="D5631" s="29">
        <f t="shared" si="510"/>
        <v>209</v>
      </c>
      <c r="F5631" s="129">
        <f t="shared" si="511"/>
        <v>4</v>
      </c>
    </row>
    <row r="5632" spans="1:6" ht="15.75" thickBot="1" x14ac:dyDescent="0.3">
      <c r="A5632" s="140" t="s">
        <v>26</v>
      </c>
      <c r="B5632" s="49">
        <v>44127</v>
      </c>
      <c r="C5632" s="4">
        <v>411</v>
      </c>
      <c r="D5632" s="29">
        <f t="shared" si="510"/>
        <v>18613</v>
      </c>
      <c r="E5632" s="4">
        <f>10+7</f>
        <v>17</v>
      </c>
      <c r="F5632" s="129">
        <f t="shared" si="511"/>
        <v>299</v>
      </c>
    </row>
    <row r="5633" spans="1:6" ht="15.75" thickBot="1" x14ac:dyDescent="0.3">
      <c r="A5633" s="140" t="s">
        <v>25</v>
      </c>
      <c r="B5633" s="49">
        <v>44127</v>
      </c>
      <c r="C5633" s="4">
        <v>417</v>
      </c>
      <c r="D5633" s="29">
        <f t="shared" si="510"/>
        <v>21275</v>
      </c>
      <c r="E5633" s="4">
        <f>4+7</f>
        <v>11</v>
      </c>
      <c r="F5633" s="129">
        <f t="shared" si="511"/>
        <v>453</v>
      </c>
    </row>
    <row r="5634" spans="1:6" ht="15.75" thickBot="1" x14ac:dyDescent="0.3">
      <c r="A5634" s="140" t="s">
        <v>41</v>
      </c>
      <c r="B5634" s="49">
        <v>44127</v>
      </c>
      <c r="C5634" s="4">
        <v>238</v>
      </c>
      <c r="D5634" s="29">
        <f t="shared" si="510"/>
        <v>17444</v>
      </c>
      <c r="E5634" s="4">
        <f>12+1</f>
        <v>13</v>
      </c>
      <c r="F5634" s="129">
        <f t="shared" si="511"/>
        <v>673</v>
      </c>
    </row>
    <row r="5635" spans="1:6" ht="15.75" thickBot="1" x14ac:dyDescent="0.3">
      <c r="A5635" s="140" t="s">
        <v>42</v>
      </c>
      <c r="B5635" s="49">
        <v>44127</v>
      </c>
      <c r="C5635" s="4">
        <v>52</v>
      </c>
      <c r="D5635" s="29">
        <f t="shared" si="510"/>
        <v>1374</v>
      </c>
      <c r="F5635" s="129">
        <f t="shared" si="511"/>
        <v>54</v>
      </c>
    </row>
    <row r="5636" spans="1:6" ht="15.75" thickBot="1" x14ac:dyDescent="0.3">
      <c r="A5636" s="140" t="s">
        <v>43</v>
      </c>
      <c r="B5636" s="49">
        <v>44127</v>
      </c>
      <c r="C5636" s="4">
        <v>316</v>
      </c>
      <c r="D5636" s="29">
        <f t="shared" si="510"/>
        <v>5072</v>
      </c>
      <c r="F5636" s="129">
        <f t="shared" si="511"/>
        <v>37</v>
      </c>
    </row>
    <row r="5637" spans="1:6" ht="15.75" thickBot="1" x14ac:dyDescent="0.3">
      <c r="A5637" s="140" t="s">
        <v>44</v>
      </c>
      <c r="B5637" s="49">
        <v>44127</v>
      </c>
      <c r="C5637" s="4">
        <v>200</v>
      </c>
      <c r="D5637" s="29">
        <f t="shared" si="510"/>
        <v>8155</v>
      </c>
      <c r="E5637" s="4">
        <f>4+1</f>
        <v>5</v>
      </c>
      <c r="F5637" s="129">
        <f t="shared" si="511"/>
        <v>115</v>
      </c>
    </row>
    <row r="5638" spans="1:6" ht="15.75" thickBot="1" x14ac:dyDescent="0.3">
      <c r="A5638" s="140" t="s">
        <v>29</v>
      </c>
      <c r="B5638" s="49">
        <v>44127</v>
      </c>
      <c r="C5638" s="4">
        <v>2517</v>
      </c>
      <c r="D5638" s="29">
        <f t="shared" si="510"/>
        <v>91174</v>
      </c>
      <c r="E5638" s="4">
        <f>16+11</f>
        <v>27</v>
      </c>
      <c r="F5638" s="129">
        <f t="shared" si="511"/>
        <v>1054</v>
      </c>
    </row>
    <row r="5639" spans="1:6" ht="15.75" thickBot="1" x14ac:dyDescent="0.3">
      <c r="A5639" s="140" t="s">
        <v>45</v>
      </c>
      <c r="B5639" s="49">
        <v>44127</v>
      </c>
      <c r="C5639" s="4">
        <v>316</v>
      </c>
      <c r="D5639" s="29">
        <f t="shared" si="510"/>
        <v>7812</v>
      </c>
      <c r="F5639" s="129">
        <f t="shared" si="511"/>
        <v>104</v>
      </c>
    </row>
    <row r="5640" spans="1:6" ht="15.75" thickBot="1" x14ac:dyDescent="0.3">
      <c r="A5640" s="140" t="s">
        <v>46</v>
      </c>
      <c r="B5640" s="49">
        <v>44127</v>
      </c>
      <c r="C5640" s="4">
        <v>331</v>
      </c>
      <c r="D5640" s="29">
        <f t="shared" si="510"/>
        <v>9471</v>
      </c>
      <c r="E5640" s="4">
        <f>3+4</f>
        <v>7</v>
      </c>
      <c r="F5640" s="129">
        <f t="shared" si="511"/>
        <v>119</v>
      </c>
    </row>
    <row r="5641" spans="1:6" ht="15.75" thickBot="1" x14ac:dyDescent="0.3">
      <c r="A5641" s="141" t="s">
        <v>47</v>
      </c>
      <c r="B5641" s="49">
        <v>44127</v>
      </c>
      <c r="C5641" s="4">
        <v>1032</v>
      </c>
      <c r="D5641" s="132">
        <f t="shared" si="510"/>
        <v>41613</v>
      </c>
      <c r="E5641" s="4">
        <f>4+6</f>
        <v>10</v>
      </c>
      <c r="F5641" s="130">
        <f t="shared" si="511"/>
        <v>595</v>
      </c>
    </row>
    <row r="5642" spans="1:6" ht="15.75" thickBot="1" x14ac:dyDescent="0.3">
      <c r="A5642" s="64" t="s">
        <v>22</v>
      </c>
      <c r="B5642" s="49">
        <v>44128</v>
      </c>
      <c r="C5642" s="4">
        <v>3030</v>
      </c>
      <c r="D5642" s="131">
        <f>C5642+D5618</f>
        <v>525150</v>
      </c>
      <c r="E5642" s="4">
        <f>55+41</f>
        <v>96</v>
      </c>
      <c r="F5642" s="128">
        <f>E5642+F5618</f>
        <v>16707</v>
      </c>
    </row>
    <row r="5643" spans="1:6" ht="15.75" thickBot="1" x14ac:dyDescent="0.3">
      <c r="A5643" s="140" t="s">
        <v>20</v>
      </c>
      <c r="B5643" s="49">
        <v>44128</v>
      </c>
      <c r="C5643" s="4">
        <v>464</v>
      </c>
      <c r="D5643" s="29">
        <f t="shared" si="510"/>
        <v>143545</v>
      </c>
      <c r="E5643" s="4">
        <f>1+17+23</f>
        <v>41</v>
      </c>
      <c r="F5643" s="129">
        <f t="shared" si="511"/>
        <v>4549</v>
      </c>
    </row>
    <row r="5644" spans="1:6" ht="15.75" thickBot="1" x14ac:dyDescent="0.3">
      <c r="A5644" s="140" t="s">
        <v>35</v>
      </c>
      <c r="B5644" s="49">
        <v>44128</v>
      </c>
      <c r="C5644" s="4">
        <v>33</v>
      </c>
      <c r="D5644" s="29">
        <f t="shared" si="510"/>
        <v>596</v>
      </c>
      <c r="F5644" s="129">
        <f t="shared" si="511"/>
        <v>0</v>
      </c>
    </row>
    <row r="5645" spans="1:6" ht="15.75" thickBot="1" x14ac:dyDescent="0.3">
      <c r="A5645" s="140" t="s">
        <v>21</v>
      </c>
      <c r="B5645" s="49">
        <v>44128</v>
      </c>
      <c r="C5645" s="4">
        <v>147</v>
      </c>
      <c r="D5645" s="29">
        <f t="shared" si="510"/>
        <v>12928</v>
      </c>
      <c r="E5645" s="4">
        <f>5+1</f>
        <v>6</v>
      </c>
      <c r="F5645" s="129">
        <f t="shared" si="511"/>
        <v>394</v>
      </c>
    </row>
    <row r="5646" spans="1:6" ht="15.75" thickBot="1" x14ac:dyDescent="0.3">
      <c r="A5646" s="140" t="s">
        <v>36</v>
      </c>
      <c r="B5646" s="49">
        <v>44128</v>
      </c>
      <c r="C5646" s="4">
        <v>351</v>
      </c>
      <c r="D5646" s="29">
        <f t="shared" si="510"/>
        <v>11952</v>
      </c>
      <c r="E5646" s="4">
        <f>3+2</f>
        <v>5</v>
      </c>
      <c r="F5646" s="129">
        <f t="shared" si="511"/>
        <v>149</v>
      </c>
    </row>
    <row r="5647" spans="1:6" ht="15.75" thickBot="1" x14ac:dyDescent="0.3">
      <c r="A5647" s="140" t="s">
        <v>27</v>
      </c>
      <c r="B5647" s="49">
        <v>44128</v>
      </c>
      <c r="C5647" s="4">
        <v>1847</v>
      </c>
      <c r="D5647" s="29">
        <f t="shared" si="510"/>
        <v>74605</v>
      </c>
      <c r="E5647" s="4">
        <f>17+13</f>
        <v>30</v>
      </c>
      <c r="F5647" s="129">
        <f t="shared" si="511"/>
        <v>1099</v>
      </c>
    </row>
    <row r="5648" spans="1:6" ht="15.75" thickBot="1" x14ac:dyDescent="0.3">
      <c r="A5648" s="140" t="s">
        <v>37</v>
      </c>
      <c r="B5648" s="49">
        <v>44128</v>
      </c>
      <c r="C5648" s="4">
        <v>45</v>
      </c>
      <c r="D5648" s="29">
        <f t="shared" si="510"/>
        <v>2245</v>
      </c>
      <c r="F5648" s="129">
        <f t="shared" si="511"/>
        <v>39</v>
      </c>
    </row>
    <row r="5649" spans="1:6" ht="15.75" thickBot="1" x14ac:dyDescent="0.3">
      <c r="A5649" s="140" t="s">
        <v>38</v>
      </c>
      <c r="B5649" s="49">
        <v>44128</v>
      </c>
      <c r="C5649" s="4">
        <v>309</v>
      </c>
      <c r="D5649" s="29">
        <f t="shared" si="510"/>
        <v>13738</v>
      </c>
      <c r="E5649" s="4">
        <f>1+1</f>
        <v>2</v>
      </c>
      <c r="F5649" s="129">
        <f t="shared" si="511"/>
        <v>231</v>
      </c>
    </row>
    <row r="5650" spans="1:6" ht="15.75" thickBot="1" x14ac:dyDescent="0.3">
      <c r="A5650" s="140" t="s">
        <v>48</v>
      </c>
      <c r="B5650" s="49">
        <v>44128</v>
      </c>
      <c r="C5650" s="4">
        <v>0</v>
      </c>
      <c r="D5650" s="29">
        <f t="shared" si="510"/>
        <v>142</v>
      </c>
      <c r="F5650" s="129">
        <f t="shared" si="511"/>
        <v>1</v>
      </c>
    </row>
    <row r="5651" spans="1:6" ht="15.75" thickBot="1" x14ac:dyDescent="0.3">
      <c r="A5651" s="140" t="s">
        <v>39</v>
      </c>
      <c r="B5651" s="49">
        <v>44128</v>
      </c>
      <c r="C5651" s="4">
        <v>62</v>
      </c>
      <c r="D5651" s="29">
        <f t="shared" si="510"/>
        <v>17579</v>
      </c>
      <c r="E5651" s="4">
        <f>3+1</f>
        <v>4</v>
      </c>
      <c r="F5651" s="129">
        <f t="shared" si="511"/>
        <v>743</v>
      </c>
    </row>
    <row r="5652" spans="1:6" ht="15.75" thickBot="1" x14ac:dyDescent="0.3">
      <c r="A5652" s="140" t="s">
        <v>40</v>
      </c>
      <c r="B5652" s="49">
        <v>44128</v>
      </c>
      <c r="C5652" s="4">
        <v>77</v>
      </c>
      <c r="D5652" s="29">
        <f t="shared" si="510"/>
        <v>2336</v>
      </c>
      <c r="F5652" s="129">
        <f t="shared" si="511"/>
        <v>26</v>
      </c>
    </row>
    <row r="5653" spans="1:6" ht="15.75" thickBot="1" x14ac:dyDescent="0.3">
      <c r="A5653" s="140" t="s">
        <v>28</v>
      </c>
      <c r="B5653" s="49">
        <v>44128</v>
      </c>
      <c r="C5653" s="4">
        <v>46</v>
      </c>
      <c r="D5653" s="29">
        <f t="shared" si="510"/>
        <v>7016</v>
      </c>
      <c r="F5653" s="129">
        <f t="shared" si="511"/>
        <v>218</v>
      </c>
    </row>
    <row r="5654" spans="1:6" ht="15.75" thickBot="1" x14ac:dyDescent="0.3">
      <c r="A5654" s="140" t="s">
        <v>24</v>
      </c>
      <c r="B5654" s="49">
        <v>44128</v>
      </c>
      <c r="C5654" s="4">
        <v>653</v>
      </c>
      <c r="D5654" s="29">
        <f t="shared" si="510"/>
        <v>42388</v>
      </c>
      <c r="E5654" s="4">
        <f>2+4</f>
        <v>6</v>
      </c>
      <c r="F5654" s="129">
        <f t="shared" si="511"/>
        <v>647</v>
      </c>
    </row>
    <row r="5655" spans="1:6" ht="15.75" thickBot="1" x14ac:dyDescent="0.3">
      <c r="A5655" s="140" t="s">
        <v>30</v>
      </c>
      <c r="B5655" s="49">
        <v>44128</v>
      </c>
      <c r="C5655" s="4">
        <v>3</v>
      </c>
      <c r="D5655" s="29">
        <f t="shared" si="510"/>
        <v>212</v>
      </c>
      <c r="E5655" s="4">
        <f>1</f>
        <v>1</v>
      </c>
      <c r="F5655" s="129">
        <f t="shared" si="511"/>
        <v>5</v>
      </c>
    </row>
    <row r="5656" spans="1:6" ht="15.75" thickBot="1" x14ac:dyDescent="0.3">
      <c r="A5656" s="140" t="s">
        <v>26</v>
      </c>
      <c r="B5656" s="49">
        <v>44128</v>
      </c>
      <c r="C5656" s="4">
        <v>534</v>
      </c>
      <c r="D5656" s="29">
        <f t="shared" si="510"/>
        <v>19147</v>
      </c>
      <c r="F5656" s="129">
        <f t="shared" si="511"/>
        <v>299</v>
      </c>
    </row>
    <row r="5657" spans="1:6" ht="15.75" thickBot="1" x14ac:dyDescent="0.3">
      <c r="A5657" s="140" t="s">
        <v>25</v>
      </c>
      <c r="B5657" s="49">
        <v>44128</v>
      </c>
      <c r="C5657" s="4">
        <v>267</v>
      </c>
      <c r="D5657" s="29">
        <f t="shared" si="510"/>
        <v>21542</v>
      </c>
      <c r="E5657" s="4">
        <f>4+6</f>
        <v>10</v>
      </c>
      <c r="F5657" s="129">
        <f t="shared" si="511"/>
        <v>463</v>
      </c>
    </row>
    <row r="5658" spans="1:6" ht="15.75" thickBot="1" x14ac:dyDescent="0.3">
      <c r="A5658" s="140" t="s">
        <v>41</v>
      </c>
      <c r="B5658" s="49">
        <v>44128</v>
      </c>
      <c r="C5658" s="4">
        <v>193</v>
      </c>
      <c r="D5658" s="29">
        <f t="shared" si="510"/>
        <v>17637</v>
      </c>
      <c r="E5658" s="4">
        <f>4</f>
        <v>4</v>
      </c>
      <c r="F5658" s="129">
        <f t="shared" si="511"/>
        <v>677</v>
      </c>
    </row>
    <row r="5659" spans="1:6" ht="15.75" thickBot="1" x14ac:dyDescent="0.3">
      <c r="A5659" s="140" t="s">
        <v>42</v>
      </c>
      <c r="B5659" s="49">
        <v>44128</v>
      </c>
      <c r="C5659" s="4">
        <v>6</v>
      </c>
      <c r="D5659" s="29">
        <f t="shared" ref="D5659:D5665" si="512">C5659+D5635</f>
        <v>1380</v>
      </c>
      <c r="E5659" s="4">
        <f>1</f>
        <v>1</v>
      </c>
      <c r="F5659" s="129">
        <f t="shared" ref="F5659:F5665" si="513">E5659+F5635</f>
        <v>55</v>
      </c>
    </row>
    <row r="5660" spans="1:6" ht="15.75" thickBot="1" x14ac:dyDescent="0.3">
      <c r="A5660" s="140" t="s">
        <v>43</v>
      </c>
      <c r="B5660" s="49">
        <v>44128</v>
      </c>
      <c r="C5660" s="4">
        <v>233</v>
      </c>
      <c r="D5660" s="29">
        <f t="shared" si="512"/>
        <v>5305</v>
      </c>
      <c r="F5660" s="129">
        <f t="shared" si="513"/>
        <v>37</v>
      </c>
    </row>
    <row r="5661" spans="1:6" ht="15.75" thickBot="1" x14ac:dyDescent="0.3">
      <c r="A5661" s="140" t="s">
        <v>44</v>
      </c>
      <c r="B5661" s="49">
        <v>44128</v>
      </c>
      <c r="C5661" s="4">
        <v>136</v>
      </c>
      <c r="D5661" s="29">
        <f t="shared" si="512"/>
        <v>8291</v>
      </c>
      <c r="F5661" s="129">
        <f t="shared" si="513"/>
        <v>115</v>
      </c>
    </row>
    <row r="5662" spans="1:6" ht="15.75" thickBot="1" x14ac:dyDescent="0.3">
      <c r="A5662" s="140" t="s">
        <v>29</v>
      </c>
      <c r="B5662" s="49">
        <v>44128</v>
      </c>
      <c r="C5662" s="4">
        <v>1927</v>
      </c>
      <c r="D5662" s="29">
        <f>C5663+D5638</f>
        <v>91485</v>
      </c>
      <c r="E5662" s="4">
        <f>7+10</f>
        <v>17</v>
      </c>
      <c r="F5662" s="129">
        <f t="shared" si="513"/>
        <v>1071</v>
      </c>
    </row>
    <row r="5663" spans="1:6" ht="15.75" thickBot="1" x14ac:dyDescent="0.3">
      <c r="A5663" s="140" t="s">
        <v>45</v>
      </c>
      <c r="B5663" s="49">
        <v>44128</v>
      </c>
      <c r="C5663" s="4">
        <v>311</v>
      </c>
      <c r="D5663" s="29">
        <f>C5664+D5639</f>
        <v>8150</v>
      </c>
      <c r="F5663" s="129">
        <f t="shared" si="513"/>
        <v>104</v>
      </c>
    </row>
    <row r="5664" spans="1:6" ht="15.75" thickBot="1" x14ac:dyDescent="0.3">
      <c r="A5664" s="140" t="s">
        <v>46</v>
      </c>
      <c r="B5664" s="49">
        <v>44128</v>
      </c>
      <c r="C5664" s="4">
        <v>338</v>
      </c>
      <c r="D5664" s="29">
        <f t="shared" ref="D5664:D5665" si="514">C5665+D5640</f>
        <v>10427</v>
      </c>
      <c r="E5664" s="4">
        <f>6+1</f>
        <v>7</v>
      </c>
      <c r="F5664" s="129">
        <f t="shared" si="513"/>
        <v>126</v>
      </c>
    </row>
    <row r="5665" spans="1:6" ht="15.75" thickBot="1" x14ac:dyDescent="0.3">
      <c r="A5665" s="142" t="s">
        <v>47</v>
      </c>
      <c r="B5665" s="229">
        <v>44128</v>
      </c>
      <c r="C5665" s="47">
        <v>956</v>
      </c>
      <c r="D5665" s="85">
        <f t="shared" si="514"/>
        <v>43783</v>
      </c>
      <c r="E5665" s="47">
        <f>29+14</f>
        <v>43</v>
      </c>
      <c r="F5665" s="139">
        <f t="shared" si="513"/>
        <v>638</v>
      </c>
    </row>
    <row r="5666" spans="1:6" x14ac:dyDescent="0.25">
      <c r="A5666" s="64" t="s">
        <v>22</v>
      </c>
      <c r="B5666" s="49">
        <v>44129</v>
      </c>
      <c r="C5666" s="50">
        <v>2170</v>
      </c>
      <c r="D5666" s="131">
        <f>C5666+D5642</f>
        <v>527320</v>
      </c>
      <c r="E5666" s="50">
        <f>40+46</f>
        <v>86</v>
      </c>
      <c r="F5666" s="128">
        <f>E5666+F5642</f>
        <v>16793</v>
      </c>
    </row>
    <row r="5667" spans="1:6" x14ac:dyDescent="0.25">
      <c r="A5667" s="140" t="s">
        <v>20</v>
      </c>
      <c r="B5667" s="26">
        <v>44129</v>
      </c>
      <c r="C5667" s="4">
        <v>445</v>
      </c>
      <c r="D5667" s="29">
        <f t="shared" ref="D5667:D5685" si="515">C5667+D5643</f>
        <v>143990</v>
      </c>
      <c r="E5667" s="4">
        <f>22+13</f>
        <v>35</v>
      </c>
      <c r="F5667" s="129">
        <f t="shared" ref="F5667:F5713" si="516">E5667+F5643</f>
        <v>4584</v>
      </c>
    </row>
    <row r="5668" spans="1:6" x14ac:dyDescent="0.25">
      <c r="A5668" s="140" t="s">
        <v>35</v>
      </c>
      <c r="B5668" s="26">
        <v>44129</v>
      </c>
      <c r="C5668" s="4">
        <v>35</v>
      </c>
      <c r="D5668" s="29">
        <f t="shared" si="515"/>
        <v>631</v>
      </c>
      <c r="F5668" s="129">
        <f t="shared" si="516"/>
        <v>0</v>
      </c>
    </row>
    <row r="5669" spans="1:6" x14ac:dyDescent="0.25">
      <c r="A5669" s="140" t="s">
        <v>21</v>
      </c>
      <c r="B5669" s="26">
        <v>44129</v>
      </c>
      <c r="C5669" s="4">
        <v>162</v>
      </c>
      <c r="D5669" s="29">
        <f t="shared" si="515"/>
        <v>13090</v>
      </c>
      <c r="E5669" s="4">
        <f>4+1</f>
        <v>5</v>
      </c>
      <c r="F5669" s="129">
        <f t="shared" si="516"/>
        <v>399</v>
      </c>
    </row>
    <row r="5670" spans="1:6" x14ac:dyDescent="0.25">
      <c r="A5670" s="140" t="s">
        <v>36</v>
      </c>
      <c r="B5670" s="26">
        <v>44129</v>
      </c>
      <c r="C5670" s="4">
        <v>485</v>
      </c>
      <c r="D5670" s="29">
        <f t="shared" si="515"/>
        <v>12437</v>
      </c>
      <c r="E5670" s="4">
        <f>4+1</f>
        <v>5</v>
      </c>
      <c r="F5670" s="129">
        <f t="shared" si="516"/>
        <v>154</v>
      </c>
    </row>
    <row r="5671" spans="1:6" x14ac:dyDescent="0.25">
      <c r="A5671" s="140" t="s">
        <v>27</v>
      </c>
      <c r="B5671" s="26">
        <v>44129</v>
      </c>
      <c r="C5671" s="4">
        <v>1390</v>
      </c>
      <c r="D5671" s="29">
        <f t="shared" si="515"/>
        <v>75995</v>
      </c>
      <c r="E5671" s="4">
        <f>15+14</f>
        <v>29</v>
      </c>
      <c r="F5671" s="129">
        <f t="shared" si="516"/>
        <v>1128</v>
      </c>
    </row>
    <row r="5672" spans="1:6" x14ac:dyDescent="0.25">
      <c r="A5672" s="140" t="s">
        <v>37</v>
      </c>
      <c r="B5672" s="26">
        <v>44129</v>
      </c>
      <c r="C5672" s="4">
        <v>24</v>
      </c>
      <c r="D5672" s="29">
        <f t="shared" si="515"/>
        <v>2269</v>
      </c>
      <c r="F5672" s="129">
        <f t="shared" si="516"/>
        <v>39</v>
      </c>
    </row>
    <row r="5673" spans="1:6" x14ac:dyDescent="0.25">
      <c r="A5673" s="140" t="s">
        <v>38</v>
      </c>
      <c r="B5673" s="26">
        <v>44129</v>
      </c>
      <c r="C5673" s="4">
        <v>202</v>
      </c>
      <c r="D5673" s="29">
        <f t="shared" si="515"/>
        <v>13940</v>
      </c>
      <c r="E5673" s="4">
        <f>7+4</f>
        <v>11</v>
      </c>
      <c r="F5673" s="129">
        <f t="shared" si="516"/>
        <v>242</v>
      </c>
    </row>
    <row r="5674" spans="1:6" x14ac:dyDescent="0.25">
      <c r="A5674" s="140" t="s">
        <v>48</v>
      </c>
      <c r="B5674" s="26">
        <v>44129</v>
      </c>
      <c r="C5674" s="4">
        <v>1</v>
      </c>
      <c r="D5674" s="29">
        <f t="shared" si="515"/>
        <v>143</v>
      </c>
      <c r="F5674" s="129">
        <f t="shared" si="516"/>
        <v>1</v>
      </c>
    </row>
    <row r="5675" spans="1:6" x14ac:dyDescent="0.25">
      <c r="A5675" s="140" t="s">
        <v>39</v>
      </c>
      <c r="B5675" s="26">
        <v>44129</v>
      </c>
      <c r="C5675" s="4">
        <v>35</v>
      </c>
      <c r="D5675" s="29">
        <f t="shared" si="515"/>
        <v>17614</v>
      </c>
      <c r="E5675" s="4">
        <f>4</f>
        <v>4</v>
      </c>
      <c r="F5675" s="129">
        <f t="shared" si="516"/>
        <v>747</v>
      </c>
    </row>
    <row r="5676" spans="1:6" x14ac:dyDescent="0.25">
      <c r="A5676" s="140" t="s">
        <v>40</v>
      </c>
      <c r="B5676" s="26">
        <v>44129</v>
      </c>
      <c r="C5676" s="4">
        <v>120</v>
      </c>
      <c r="D5676" s="29">
        <f t="shared" si="515"/>
        <v>2456</v>
      </c>
      <c r="F5676" s="129">
        <f t="shared" si="516"/>
        <v>26</v>
      </c>
    </row>
    <row r="5677" spans="1:6" x14ac:dyDescent="0.25">
      <c r="A5677" s="140" t="s">
        <v>28</v>
      </c>
      <c r="B5677" s="26">
        <v>44129</v>
      </c>
      <c r="C5677" s="4">
        <v>108</v>
      </c>
      <c r="D5677" s="29">
        <f t="shared" si="515"/>
        <v>7124</v>
      </c>
      <c r="F5677" s="129">
        <f t="shared" si="516"/>
        <v>218</v>
      </c>
    </row>
    <row r="5678" spans="1:6" x14ac:dyDescent="0.25">
      <c r="A5678" s="140" t="s">
        <v>24</v>
      </c>
      <c r="B5678" s="26">
        <v>44129</v>
      </c>
      <c r="C5678" s="4">
        <v>561</v>
      </c>
      <c r="D5678" s="29">
        <f t="shared" si="515"/>
        <v>42949</v>
      </c>
      <c r="E5678" s="4">
        <f>11+5</f>
        <v>16</v>
      </c>
      <c r="F5678" s="129">
        <f t="shared" si="516"/>
        <v>663</v>
      </c>
    </row>
    <row r="5679" spans="1:6" x14ac:dyDescent="0.25">
      <c r="A5679" s="140" t="s">
        <v>30</v>
      </c>
      <c r="B5679" s="26">
        <v>44129</v>
      </c>
      <c r="C5679" s="4">
        <v>5</v>
      </c>
      <c r="D5679" s="29">
        <f t="shared" si="515"/>
        <v>217</v>
      </c>
      <c r="F5679" s="129">
        <f t="shared" si="516"/>
        <v>5</v>
      </c>
    </row>
    <row r="5680" spans="1:6" x14ac:dyDescent="0.25">
      <c r="A5680" s="140" t="s">
        <v>26</v>
      </c>
      <c r="B5680" s="26">
        <v>44129</v>
      </c>
      <c r="C5680" s="4">
        <v>236</v>
      </c>
      <c r="D5680" s="29">
        <f t="shared" si="515"/>
        <v>19383</v>
      </c>
      <c r="E5680" s="4">
        <f>10+10</f>
        <v>20</v>
      </c>
      <c r="F5680" s="129">
        <f t="shared" si="516"/>
        <v>319</v>
      </c>
    </row>
    <row r="5681" spans="1:10" x14ac:dyDescent="0.25">
      <c r="A5681" s="140" t="s">
        <v>25</v>
      </c>
      <c r="B5681" s="26">
        <v>44129</v>
      </c>
      <c r="C5681" s="4">
        <v>238</v>
      </c>
      <c r="D5681" s="29">
        <f t="shared" si="515"/>
        <v>21780</v>
      </c>
      <c r="E5681" s="4">
        <f>7+4</f>
        <v>11</v>
      </c>
      <c r="F5681" s="129">
        <f t="shared" si="516"/>
        <v>474</v>
      </c>
    </row>
    <row r="5682" spans="1:10" x14ac:dyDescent="0.25">
      <c r="A5682" s="140" t="s">
        <v>41</v>
      </c>
      <c r="B5682" s="26">
        <v>44129</v>
      </c>
      <c r="C5682" s="4">
        <v>145</v>
      </c>
      <c r="D5682" s="29">
        <f t="shared" si="515"/>
        <v>17782</v>
      </c>
      <c r="E5682" s="4">
        <f>20+5</f>
        <v>25</v>
      </c>
      <c r="F5682" s="129">
        <f t="shared" si="516"/>
        <v>702</v>
      </c>
    </row>
    <row r="5683" spans="1:10" x14ac:dyDescent="0.25">
      <c r="A5683" s="140" t="s">
        <v>42</v>
      </c>
      <c r="B5683" s="26">
        <v>44129</v>
      </c>
      <c r="C5683" s="4">
        <v>6</v>
      </c>
      <c r="D5683" s="29">
        <f t="shared" si="515"/>
        <v>1386</v>
      </c>
      <c r="F5683" s="129">
        <f t="shared" si="516"/>
        <v>55</v>
      </c>
    </row>
    <row r="5684" spans="1:10" x14ac:dyDescent="0.25">
      <c r="A5684" s="140" t="s">
        <v>43</v>
      </c>
      <c r="B5684" s="26">
        <v>44129</v>
      </c>
      <c r="C5684" s="4">
        <v>188</v>
      </c>
      <c r="D5684" s="29">
        <f t="shared" si="515"/>
        <v>5493</v>
      </c>
      <c r="F5684" s="129">
        <f t="shared" si="516"/>
        <v>37</v>
      </c>
    </row>
    <row r="5685" spans="1:10" x14ac:dyDescent="0.25">
      <c r="A5685" s="140" t="s">
        <v>44</v>
      </c>
      <c r="B5685" s="26">
        <v>44129</v>
      </c>
      <c r="C5685" s="4">
        <v>178</v>
      </c>
      <c r="D5685" s="29">
        <f t="shared" si="515"/>
        <v>8469</v>
      </c>
      <c r="F5685" s="129">
        <f t="shared" si="516"/>
        <v>115</v>
      </c>
    </row>
    <row r="5686" spans="1:10" x14ac:dyDescent="0.25">
      <c r="A5686" s="140" t="s">
        <v>29</v>
      </c>
      <c r="B5686" s="26">
        <v>44129</v>
      </c>
      <c r="C5686" s="4">
        <v>1405</v>
      </c>
      <c r="D5686" s="29">
        <f>C5687+D5662</f>
        <v>91747</v>
      </c>
      <c r="E5686" s="4">
        <f>3+3</f>
        <v>6</v>
      </c>
      <c r="F5686" s="129">
        <f t="shared" si="516"/>
        <v>1077</v>
      </c>
    </row>
    <row r="5687" spans="1:10" x14ac:dyDescent="0.25">
      <c r="A5687" s="140" t="s">
        <v>45</v>
      </c>
      <c r="B5687" s="26">
        <v>44129</v>
      </c>
      <c r="C5687" s="4">
        <v>262</v>
      </c>
      <c r="D5687" s="29">
        <f>C5688+D5663</f>
        <v>8393</v>
      </c>
      <c r="E5687" s="4">
        <f>5+3</f>
        <v>8</v>
      </c>
      <c r="F5687" s="129">
        <f t="shared" si="516"/>
        <v>112</v>
      </c>
    </row>
    <row r="5688" spans="1:10" x14ac:dyDescent="0.25">
      <c r="A5688" s="140" t="s">
        <v>46</v>
      </c>
      <c r="B5688" s="26">
        <v>44129</v>
      </c>
      <c r="C5688" s="4">
        <v>243</v>
      </c>
      <c r="D5688" s="29">
        <f t="shared" ref="D5688:D5689" si="517">C5689+D5664</f>
        <v>11036</v>
      </c>
      <c r="E5688" s="4">
        <f>2</f>
        <v>2</v>
      </c>
      <c r="F5688" s="129">
        <f t="shared" si="516"/>
        <v>128</v>
      </c>
    </row>
    <row r="5689" spans="1:10" ht="15.75" thickBot="1" x14ac:dyDescent="0.3">
      <c r="A5689" s="141" t="s">
        <v>47</v>
      </c>
      <c r="B5689" s="53">
        <v>44129</v>
      </c>
      <c r="C5689" s="54">
        <v>609</v>
      </c>
      <c r="D5689" s="132">
        <f t="shared" si="517"/>
        <v>47477</v>
      </c>
      <c r="E5689" s="54">
        <f>13+7</f>
        <v>20</v>
      </c>
      <c r="F5689" s="130">
        <f t="shared" si="516"/>
        <v>658</v>
      </c>
    </row>
    <row r="5690" spans="1:10" x14ac:dyDescent="0.25">
      <c r="A5690" s="230" t="s">
        <v>22</v>
      </c>
      <c r="B5690" s="136">
        <v>44130</v>
      </c>
      <c r="C5690" s="48">
        <v>3694</v>
      </c>
      <c r="D5690" s="145">
        <f>C5690+D5666</f>
        <v>531014</v>
      </c>
      <c r="E5690" s="48">
        <v>146</v>
      </c>
      <c r="F5690" s="231">
        <f>E5690+F5666</f>
        <v>16939</v>
      </c>
    </row>
    <row r="5691" spans="1:10" x14ac:dyDescent="0.25">
      <c r="A5691" s="140" t="s">
        <v>20</v>
      </c>
      <c r="B5691" s="26">
        <v>44130</v>
      </c>
      <c r="C5691" s="4">
        <v>515</v>
      </c>
      <c r="D5691" s="29">
        <f t="shared" ref="D5691:D5709" si="518">C5691+D5667</f>
        <v>144505</v>
      </c>
      <c r="E5691" s="4">
        <v>64</v>
      </c>
      <c r="F5691" s="129">
        <f t="shared" si="516"/>
        <v>4648</v>
      </c>
      <c r="J5691" s="88"/>
    </row>
    <row r="5692" spans="1:10" x14ac:dyDescent="0.25">
      <c r="A5692" s="140" t="s">
        <v>35</v>
      </c>
      <c r="B5692" s="26">
        <v>44130</v>
      </c>
      <c r="C5692" s="4">
        <v>7</v>
      </c>
      <c r="D5692" s="29">
        <f t="shared" si="518"/>
        <v>638</v>
      </c>
      <c r="F5692" s="129">
        <f t="shared" si="516"/>
        <v>0</v>
      </c>
      <c r="J5692" s="88"/>
    </row>
    <row r="5693" spans="1:10" x14ac:dyDescent="0.25">
      <c r="A5693" s="140" t="s">
        <v>21</v>
      </c>
      <c r="B5693" s="26">
        <v>44130</v>
      </c>
      <c r="C5693" s="4">
        <v>137</v>
      </c>
      <c r="D5693" s="29">
        <f t="shared" si="518"/>
        <v>13227</v>
      </c>
      <c r="E5693" s="4">
        <v>1</v>
      </c>
      <c r="F5693" s="129">
        <f t="shared" si="516"/>
        <v>400</v>
      </c>
      <c r="J5693" s="88"/>
    </row>
    <row r="5694" spans="1:10" x14ac:dyDescent="0.25">
      <c r="A5694" s="140" t="s">
        <v>36</v>
      </c>
      <c r="B5694" s="26">
        <v>44130</v>
      </c>
      <c r="C5694" s="4">
        <v>544</v>
      </c>
      <c r="D5694" s="29">
        <f t="shared" si="518"/>
        <v>12981</v>
      </c>
      <c r="E5694" s="4">
        <v>2</v>
      </c>
      <c r="F5694" s="129">
        <f t="shared" si="516"/>
        <v>156</v>
      </c>
      <c r="J5694" s="88"/>
    </row>
    <row r="5695" spans="1:10" x14ac:dyDescent="0.25">
      <c r="A5695" s="140" t="s">
        <v>27</v>
      </c>
      <c r="B5695" s="26">
        <v>44130</v>
      </c>
      <c r="C5695" s="4">
        <v>1271</v>
      </c>
      <c r="D5695" s="29">
        <f t="shared" si="518"/>
        <v>77266</v>
      </c>
      <c r="E5695" s="4">
        <v>32</v>
      </c>
      <c r="F5695" s="129">
        <f t="shared" si="516"/>
        <v>1160</v>
      </c>
      <c r="J5695" s="88"/>
    </row>
    <row r="5696" spans="1:10" x14ac:dyDescent="0.25">
      <c r="A5696" s="140" t="s">
        <v>37</v>
      </c>
      <c r="B5696" s="26">
        <v>44130</v>
      </c>
      <c r="C5696" s="4">
        <v>114</v>
      </c>
      <c r="D5696" s="29">
        <f t="shared" si="518"/>
        <v>2383</v>
      </c>
      <c r="E5696" s="4">
        <v>3</v>
      </c>
      <c r="F5696" s="129">
        <f t="shared" si="516"/>
        <v>42</v>
      </c>
      <c r="J5696" s="88"/>
    </row>
    <row r="5697" spans="1:10" x14ac:dyDescent="0.25">
      <c r="A5697" s="140" t="s">
        <v>38</v>
      </c>
      <c r="B5697" s="26">
        <v>44130</v>
      </c>
      <c r="C5697" s="4">
        <v>352</v>
      </c>
      <c r="D5697" s="29">
        <f t="shared" si="518"/>
        <v>14292</v>
      </c>
      <c r="E5697" s="4">
        <v>11</v>
      </c>
      <c r="F5697" s="129">
        <f t="shared" si="516"/>
        <v>253</v>
      </c>
      <c r="J5697" s="88"/>
    </row>
    <row r="5698" spans="1:10" x14ac:dyDescent="0.25">
      <c r="A5698" s="140" t="s">
        <v>48</v>
      </c>
      <c r="B5698" s="26">
        <v>44130</v>
      </c>
      <c r="C5698" s="4">
        <v>2</v>
      </c>
      <c r="D5698" s="29">
        <f t="shared" si="518"/>
        <v>145</v>
      </c>
      <c r="F5698" s="129">
        <f t="shared" si="516"/>
        <v>1</v>
      </c>
      <c r="J5698" s="88"/>
    </row>
    <row r="5699" spans="1:10" x14ac:dyDescent="0.25">
      <c r="A5699" s="140" t="s">
        <v>39</v>
      </c>
      <c r="B5699" s="26">
        <v>44130</v>
      </c>
      <c r="C5699" s="4">
        <v>38</v>
      </c>
      <c r="D5699" s="29">
        <f t="shared" si="518"/>
        <v>17652</v>
      </c>
      <c r="E5699" s="4">
        <v>10</v>
      </c>
      <c r="F5699" s="129">
        <f t="shared" si="516"/>
        <v>757</v>
      </c>
      <c r="J5699" s="88"/>
    </row>
    <row r="5700" spans="1:10" x14ac:dyDescent="0.25">
      <c r="A5700" s="140" t="s">
        <v>40</v>
      </c>
      <c r="B5700" s="26">
        <v>44130</v>
      </c>
      <c r="C5700" s="4">
        <v>68</v>
      </c>
      <c r="D5700" s="29">
        <f t="shared" si="518"/>
        <v>2524</v>
      </c>
      <c r="F5700" s="129">
        <f t="shared" si="516"/>
        <v>26</v>
      </c>
      <c r="J5700" s="88"/>
    </row>
    <row r="5701" spans="1:10" x14ac:dyDescent="0.25">
      <c r="A5701" s="140" t="s">
        <v>28</v>
      </c>
      <c r="B5701" s="26">
        <v>44130</v>
      </c>
      <c r="C5701" s="4">
        <v>49</v>
      </c>
      <c r="D5701" s="29">
        <f t="shared" si="518"/>
        <v>7173</v>
      </c>
      <c r="E5701" s="4">
        <v>13</v>
      </c>
      <c r="F5701" s="129">
        <f t="shared" si="516"/>
        <v>231</v>
      </c>
      <c r="J5701" s="88"/>
    </row>
    <row r="5702" spans="1:10" x14ac:dyDescent="0.25">
      <c r="A5702" s="140" t="s">
        <v>24</v>
      </c>
      <c r="B5702" s="26">
        <v>44130</v>
      </c>
      <c r="C5702" s="4">
        <v>652</v>
      </c>
      <c r="D5702" s="29">
        <f t="shared" si="518"/>
        <v>43601</v>
      </c>
      <c r="E5702" s="4">
        <v>11</v>
      </c>
      <c r="F5702" s="129">
        <f t="shared" si="516"/>
        <v>674</v>
      </c>
      <c r="J5702" s="88"/>
    </row>
    <row r="5703" spans="1:10" x14ac:dyDescent="0.25">
      <c r="A5703" s="140" t="s">
        <v>30</v>
      </c>
      <c r="B5703" s="26">
        <v>44130</v>
      </c>
      <c r="C5703" s="4">
        <v>12</v>
      </c>
      <c r="D5703" s="29">
        <f t="shared" si="518"/>
        <v>229</v>
      </c>
      <c r="F5703" s="129">
        <f t="shared" si="516"/>
        <v>5</v>
      </c>
      <c r="J5703" s="88"/>
    </row>
    <row r="5704" spans="1:10" x14ac:dyDescent="0.25">
      <c r="A5704" s="140" t="s">
        <v>26</v>
      </c>
      <c r="B5704" s="26">
        <v>44130</v>
      </c>
      <c r="C5704" s="4">
        <v>395</v>
      </c>
      <c r="D5704" s="29">
        <f t="shared" si="518"/>
        <v>19778</v>
      </c>
      <c r="E5704" s="4">
        <v>6</v>
      </c>
      <c r="F5704" s="129">
        <f t="shared" si="516"/>
        <v>325</v>
      </c>
      <c r="J5704" s="88"/>
    </row>
    <row r="5705" spans="1:10" x14ac:dyDescent="0.25">
      <c r="A5705" s="140" t="s">
        <v>25</v>
      </c>
      <c r="B5705" s="26">
        <v>44130</v>
      </c>
      <c r="C5705" s="4">
        <v>308</v>
      </c>
      <c r="D5705" s="29">
        <f t="shared" si="518"/>
        <v>22088</v>
      </c>
      <c r="E5705" s="4">
        <v>12</v>
      </c>
      <c r="F5705" s="129">
        <f t="shared" si="516"/>
        <v>486</v>
      </c>
      <c r="J5705" s="88"/>
    </row>
    <row r="5706" spans="1:10" x14ac:dyDescent="0.25">
      <c r="A5706" s="140" t="s">
        <v>41</v>
      </c>
      <c r="B5706" s="26">
        <v>44130</v>
      </c>
      <c r="C5706" s="4">
        <v>95</v>
      </c>
      <c r="D5706" s="29">
        <f t="shared" si="518"/>
        <v>17877</v>
      </c>
      <c r="E5706" s="4">
        <v>24</v>
      </c>
      <c r="F5706" s="129">
        <f t="shared" si="516"/>
        <v>726</v>
      </c>
      <c r="J5706" s="88"/>
    </row>
    <row r="5707" spans="1:10" x14ac:dyDescent="0.25">
      <c r="A5707" s="140" t="s">
        <v>42</v>
      </c>
      <c r="B5707" s="26">
        <v>44130</v>
      </c>
      <c r="C5707" s="4">
        <v>10</v>
      </c>
      <c r="D5707" s="29">
        <f t="shared" si="518"/>
        <v>1396</v>
      </c>
      <c r="F5707" s="129">
        <f t="shared" si="516"/>
        <v>55</v>
      </c>
      <c r="J5707" s="88"/>
    </row>
    <row r="5708" spans="1:10" x14ac:dyDescent="0.25">
      <c r="A5708" s="140" t="s">
        <v>43</v>
      </c>
      <c r="B5708" s="26">
        <v>44130</v>
      </c>
      <c r="C5708" s="4">
        <v>136</v>
      </c>
      <c r="D5708" s="29">
        <f t="shared" si="518"/>
        <v>5629</v>
      </c>
      <c r="F5708" s="129">
        <f t="shared" si="516"/>
        <v>37</v>
      </c>
      <c r="J5708" s="88"/>
    </row>
    <row r="5709" spans="1:10" x14ac:dyDescent="0.25">
      <c r="A5709" s="140" t="s">
        <v>44</v>
      </c>
      <c r="B5709" s="26">
        <v>44130</v>
      </c>
      <c r="C5709" s="4">
        <v>86</v>
      </c>
      <c r="D5709" s="29">
        <f t="shared" si="518"/>
        <v>8555</v>
      </c>
      <c r="E5709" s="4">
        <v>3</v>
      </c>
      <c r="F5709" s="129">
        <f t="shared" si="516"/>
        <v>118</v>
      </c>
      <c r="J5709" s="88"/>
    </row>
    <row r="5710" spans="1:10" x14ac:dyDescent="0.25">
      <c r="A5710" s="140" t="s">
        <v>29</v>
      </c>
      <c r="B5710" s="26">
        <v>44130</v>
      </c>
      <c r="C5710" s="4">
        <v>1733</v>
      </c>
      <c r="D5710" s="29">
        <f>C5711+D5686</f>
        <v>91987</v>
      </c>
      <c r="E5710" s="4">
        <v>37</v>
      </c>
      <c r="F5710" s="129">
        <f t="shared" si="516"/>
        <v>1114</v>
      </c>
      <c r="J5710" s="88"/>
    </row>
    <row r="5711" spans="1:10" x14ac:dyDescent="0.25">
      <c r="A5711" s="140" t="s">
        <v>45</v>
      </c>
      <c r="B5711" s="26">
        <v>44130</v>
      </c>
      <c r="C5711" s="4">
        <v>240</v>
      </c>
      <c r="D5711" s="29">
        <f>C5712+D5687</f>
        <v>8698</v>
      </c>
      <c r="E5711" s="4">
        <v>1</v>
      </c>
      <c r="F5711" s="129">
        <f t="shared" si="516"/>
        <v>113</v>
      </c>
      <c r="J5711" s="88"/>
    </row>
    <row r="5712" spans="1:10" x14ac:dyDescent="0.25">
      <c r="A5712" s="140" t="s">
        <v>46</v>
      </c>
      <c r="B5712" s="26">
        <v>44130</v>
      </c>
      <c r="C5712" s="4">
        <v>305</v>
      </c>
      <c r="D5712" s="29">
        <f t="shared" ref="D5712:D5713" si="519">C5713+D5688</f>
        <v>11985</v>
      </c>
      <c r="E5712" s="4">
        <v>4</v>
      </c>
      <c r="F5712" s="129">
        <f t="shared" si="516"/>
        <v>132</v>
      </c>
      <c r="J5712" s="88"/>
    </row>
    <row r="5713" spans="1:10" ht="15.75" thickBot="1" x14ac:dyDescent="0.3">
      <c r="A5713" s="141" t="s">
        <v>47</v>
      </c>
      <c r="B5713" s="53">
        <v>44130</v>
      </c>
      <c r="C5713" s="54">
        <v>949</v>
      </c>
      <c r="D5713" s="132">
        <f t="shared" si="519"/>
        <v>47477</v>
      </c>
      <c r="E5713" s="54">
        <v>26</v>
      </c>
      <c r="F5713" s="130">
        <f t="shared" si="516"/>
        <v>684</v>
      </c>
      <c r="J5713" s="88"/>
    </row>
    <row r="5714" spans="1:10" x14ac:dyDescent="0.25">
      <c r="A5714" s="144"/>
      <c r="B5714" s="48"/>
      <c r="C5714" s="48"/>
      <c r="D5714" s="145"/>
      <c r="E5714" s="48"/>
    </row>
  </sheetData>
  <autoFilter ref="A1:E5521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74:D549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98:D552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BF9B3-4D21-4C54-9BC1-2B1027BDDD55}">
  <dimension ref="A1:U240"/>
  <sheetViews>
    <sheetView topLeftCell="A220" zoomScale="85" zoomScaleNormal="85" workbookViewId="0">
      <selection activeCell="K234" sqref="K234"/>
    </sheetView>
  </sheetViews>
  <sheetFormatPr baseColWidth="10" defaultRowHeight="15" x14ac:dyDescent="0.25"/>
  <cols>
    <col min="1" max="1" width="10.5703125" style="74" bestFit="1" customWidth="1"/>
    <col min="2" max="2" width="11.85546875" style="95" bestFit="1" customWidth="1"/>
    <col min="3" max="3" width="11.42578125" style="95"/>
    <col min="4" max="4" width="9.140625" style="95" customWidth="1"/>
    <col min="5" max="5" width="10" style="95" customWidth="1"/>
    <col min="6" max="6" width="11.42578125" style="83"/>
    <col min="7" max="7" width="9.42578125" style="95" customWidth="1"/>
    <col min="8" max="10" width="11.42578125" style="95"/>
    <col min="11" max="11" width="12" style="36" customWidth="1"/>
    <col min="12" max="12" width="15" style="36" customWidth="1"/>
    <col min="13" max="13" width="15.28515625" style="95" customWidth="1"/>
    <col min="14" max="17" width="11.42578125" style="95"/>
    <col min="18" max="18" width="8.5703125" style="95" customWidth="1"/>
    <col min="19" max="19" width="11.42578125" style="25"/>
    <col min="20" max="20" width="13.85546875" style="95" customWidth="1"/>
    <col min="21" max="16384" width="11.42578125" style="95"/>
  </cols>
  <sheetData>
    <row r="1" spans="1:20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79" t="s">
        <v>4</v>
      </c>
      <c r="G1" s="1" t="s">
        <v>5</v>
      </c>
      <c r="H1" s="1" t="s">
        <v>6</v>
      </c>
      <c r="I1" s="1" t="s">
        <v>7</v>
      </c>
      <c r="J1" s="1"/>
      <c r="K1" s="21" t="s">
        <v>8</v>
      </c>
      <c r="L1" s="2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130</v>
      </c>
      <c r="S1" s="1" t="s">
        <v>132</v>
      </c>
      <c r="T1" s="4" t="s">
        <v>131</v>
      </c>
    </row>
    <row r="2" spans="1:2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79">
        <v>0</v>
      </c>
      <c r="G2" s="1"/>
      <c r="H2" s="1"/>
      <c r="I2" s="1"/>
      <c r="J2" s="1"/>
      <c r="K2" s="21"/>
      <c r="L2" s="21"/>
      <c r="M2" s="1"/>
      <c r="N2" s="1">
        <v>1</v>
      </c>
      <c r="O2" s="1">
        <v>0</v>
      </c>
      <c r="P2" s="1">
        <v>0</v>
      </c>
      <c r="Q2" s="1">
        <v>0</v>
      </c>
      <c r="R2" s="22"/>
      <c r="S2" s="1"/>
      <c r="T2" s="4"/>
    </row>
    <row r="3" spans="1:2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79">
        <v>0</v>
      </c>
      <c r="G3" s="1"/>
      <c r="H3" s="1"/>
      <c r="I3" s="1"/>
      <c r="J3" s="1"/>
      <c r="K3" s="21"/>
      <c r="L3" s="21"/>
      <c r="M3" s="1"/>
      <c r="N3" s="1">
        <v>1</v>
      </c>
      <c r="O3" s="1">
        <v>0</v>
      </c>
      <c r="P3" s="1">
        <v>0</v>
      </c>
      <c r="Q3" s="1">
        <v>0</v>
      </c>
      <c r="R3" s="1"/>
      <c r="S3" s="1"/>
      <c r="T3" s="4"/>
    </row>
    <row r="4" spans="1:2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79">
        <v>0</v>
      </c>
      <c r="G4" s="1"/>
      <c r="H4" s="1"/>
      <c r="I4" s="1"/>
      <c r="J4" s="1"/>
      <c r="K4" s="21"/>
      <c r="L4" s="21"/>
      <c r="M4" s="1"/>
      <c r="N4" s="1">
        <v>2</v>
      </c>
      <c r="O4" s="1">
        <v>0</v>
      </c>
      <c r="P4" s="1">
        <v>0</v>
      </c>
      <c r="Q4" s="1">
        <v>0</v>
      </c>
      <c r="R4" s="1"/>
      <c r="S4" s="1"/>
      <c r="T4" s="4"/>
    </row>
    <row r="5" spans="1:2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79">
        <v>0</v>
      </c>
      <c r="G5" s="1"/>
      <c r="H5" s="1"/>
      <c r="I5" s="1"/>
      <c r="J5" s="1"/>
      <c r="K5" s="21"/>
      <c r="L5" s="21"/>
      <c r="M5" s="1"/>
      <c r="N5" s="1">
        <v>8</v>
      </c>
      <c r="O5" s="1">
        <v>0</v>
      </c>
      <c r="P5" s="1">
        <v>0</v>
      </c>
      <c r="Q5" s="1">
        <v>0</v>
      </c>
      <c r="R5" s="1"/>
      <c r="S5" s="1"/>
      <c r="T5" s="4"/>
    </row>
    <row r="6" spans="1:2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79">
        <v>0</v>
      </c>
      <c r="G6" s="1"/>
      <c r="H6" s="1"/>
      <c r="I6" s="1"/>
      <c r="J6" s="1"/>
      <c r="K6" s="21"/>
      <c r="L6" s="21"/>
      <c r="M6" s="1"/>
      <c r="N6" s="1">
        <v>9</v>
      </c>
      <c r="O6" s="1">
        <v>0</v>
      </c>
      <c r="P6" s="1">
        <v>0</v>
      </c>
      <c r="Q6" s="1">
        <v>0</v>
      </c>
      <c r="R6" s="1"/>
      <c r="S6" s="1"/>
      <c r="T6" s="4"/>
    </row>
    <row r="7" spans="1:2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79">
        <v>0</v>
      </c>
      <c r="G7" s="1"/>
      <c r="H7" s="1"/>
      <c r="I7" s="1"/>
      <c r="J7" s="1"/>
      <c r="K7" s="21"/>
      <c r="L7" s="21"/>
      <c r="M7" s="1"/>
      <c r="N7" s="1">
        <v>12</v>
      </c>
      <c r="O7" s="1">
        <v>0</v>
      </c>
      <c r="P7" s="1">
        <v>0</v>
      </c>
      <c r="Q7" s="1">
        <v>0</v>
      </c>
      <c r="R7" s="1"/>
      <c r="S7" s="1"/>
      <c r="T7" s="4"/>
    </row>
    <row r="8" spans="1:2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79">
        <v>0</v>
      </c>
      <c r="G8" s="1"/>
      <c r="H8" s="1"/>
      <c r="I8" s="1"/>
      <c r="J8" s="1"/>
      <c r="K8" s="21"/>
      <c r="L8" s="21"/>
      <c r="M8" s="1"/>
      <c r="N8" s="1">
        <v>17</v>
      </c>
      <c r="O8" s="1">
        <v>0</v>
      </c>
      <c r="P8" s="1">
        <v>0</v>
      </c>
      <c r="Q8" s="1">
        <v>0</v>
      </c>
      <c r="R8" s="1"/>
      <c r="S8" s="1"/>
      <c r="T8" s="4"/>
    </row>
    <row r="9" spans="1:2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79">
        <v>0</v>
      </c>
      <c r="G9" s="1"/>
      <c r="H9" s="1"/>
      <c r="I9" s="1"/>
      <c r="J9" s="1"/>
      <c r="K9" s="21"/>
      <c r="L9" s="21"/>
      <c r="M9" s="1"/>
      <c r="N9" s="1">
        <v>19</v>
      </c>
      <c r="O9" s="1">
        <v>0</v>
      </c>
      <c r="P9" s="1">
        <v>0</v>
      </c>
      <c r="Q9" s="1">
        <v>0</v>
      </c>
      <c r="R9" s="1"/>
      <c r="S9" s="1"/>
      <c r="T9" s="4"/>
    </row>
    <row r="10" spans="1:2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79">
        <v>0</v>
      </c>
      <c r="G10" s="1"/>
      <c r="H10" s="1"/>
      <c r="I10" s="1"/>
      <c r="J10" s="1"/>
      <c r="K10" s="21"/>
      <c r="L10" s="21"/>
      <c r="M10" s="1"/>
      <c r="N10" s="1">
        <v>21</v>
      </c>
      <c r="O10" s="1">
        <v>0</v>
      </c>
      <c r="P10" s="1">
        <v>0</v>
      </c>
      <c r="Q10" s="1">
        <v>0</v>
      </c>
      <c r="R10" s="1"/>
      <c r="S10" s="1"/>
      <c r="T10" s="4"/>
    </row>
    <row r="11" spans="1:2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79">
        <v>0</v>
      </c>
      <c r="G11" s="1"/>
      <c r="H11" s="1"/>
      <c r="I11" s="1"/>
      <c r="J11" s="1"/>
      <c r="K11" s="21"/>
      <c r="L11" s="21"/>
      <c r="M11" s="1"/>
      <c r="N11" s="1">
        <v>28</v>
      </c>
      <c r="O11" s="1">
        <v>3</v>
      </c>
      <c r="P11" s="1">
        <v>0</v>
      </c>
      <c r="Q11" s="1">
        <v>0</v>
      </c>
      <c r="R11" s="1"/>
      <c r="S11" s="1"/>
      <c r="T11" s="4"/>
    </row>
    <row r="12" spans="1:2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79">
        <v>0</v>
      </c>
      <c r="G12" s="1"/>
      <c r="H12" s="1"/>
      <c r="I12" s="1"/>
      <c r="J12" s="1"/>
      <c r="K12" s="21"/>
      <c r="L12" s="21"/>
      <c r="M12" s="1"/>
      <c r="N12" s="1">
        <v>30</v>
      </c>
      <c r="O12" s="1">
        <v>4</v>
      </c>
      <c r="P12" s="1">
        <v>0</v>
      </c>
      <c r="Q12" s="1">
        <v>0</v>
      </c>
      <c r="R12" s="1"/>
      <c r="S12" s="1"/>
      <c r="T12" s="4"/>
    </row>
    <row r="13" spans="1:2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79">
        <v>0</v>
      </c>
      <c r="G13" s="1"/>
      <c r="H13" s="1"/>
      <c r="I13" s="1"/>
      <c r="J13" s="1"/>
      <c r="K13" s="21"/>
      <c r="L13" s="21"/>
      <c r="M13" s="1"/>
      <c r="N13" s="1">
        <v>40</v>
      </c>
      <c r="O13" s="1">
        <v>5</v>
      </c>
      <c r="P13" s="1">
        <v>0</v>
      </c>
      <c r="Q13" s="1">
        <v>0</v>
      </c>
      <c r="R13" s="1"/>
      <c r="S13" s="1"/>
      <c r="T13" s="4"/>
    </row>
    <row r="14" spans="1:2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79">
        <v>0</v>
      </c>
      <c r="G14" s="1"/>
      <c r="H14" s="1"/>
      <c r="I14" s="1"/>
      <c r="J14" s="1"/>
      <c r="K14" s="21"/>
      <c r="L14" s="21"/>
      <c r="M14" s="1"/>
      <c r="N14" s="1">
        <v>48</v>
      </c>
      <c r="O14" s="1">
        <v>8</v>
      </c>
      <c r="P14" s="1">
        <v>0</v>
      </c>
      <c r="Q14" s="1">
        <v>0</v>
      </c>
      <c r="R14" s="1"/>
      <c r="S14" s="72">
        <f t="shared" ref="S14:S77" si="0">G14/(C14-E14-F14)</f>
        <v>0</v>
      </c>
      <c r="T14" s="62">
        <f>E14/C14</f>
        <v>3.5714285714285712E-2</v>
      </c>
    </row>
    <row r="15" spans="1:2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79">
        <v>0</v>
      </c>
      <c r="G15" s="1"/>
      <c r="H15" s="1"/>
      <c r="I15" s="1"/>
      <c r="J15" s="1"/>
      <c r="K15" s="21"/>
      <c r="L15" s="21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1"/>
      <c r="S15" s="72">
        <f t="shared" si="0"/>
        <v>0</v>
      </c>
      <c r="T15" s="62">
        <f t="shared" ref="T15:T78" si="1">E15/C15</f>
        <v>3.0769230769230771E-2</v>
      </c>
    </row>
    <row r="16" spans="1:2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79">
        <v>0</v>
      </c>
      <c r="G16" s="1"/>
      <c r="H16" s="1"/>
      <c r="I16" s="1"/>
      <c r="J16" s="1"/>
      <c r="K16" s="21">
        <v>686</v>
      </c>
      <c r="L16" s="21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1"/>
      <c r="S16" s="72">
        <f t="shared" si="0"/>
        <v>0</v>
      </c>
      <c r="T16" s="62">
        <f t="shared" si="1"/>
        <v>2.564102564102564E-2</v>
      </c>
    </row>
    <row r="17" spans="1:2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79">
        <v>18</v>
      </c>
      <c r="G17" s="1"/>
      <c r="H17" s="1"/>
      <c r="I17" s="1"/>
      <c r="J17" s="1"/>
      <c r="K17" s="21"/>
      <c r="L17" s="21">
        <v>562</v>
      </c>
      <c r="M17" s="1">
        <v>562</v>
      </c>
      <c r="N17" s="1">
        <v>80</v>
      </c>
      <c r="O17" s="1">
        <v>16</v>
      </c>
      <c r="P17" s="1">
        <v>0</v>
      </c>
      <c r="Q17" s="16">
        <f t="shared" ref="Q17:Q80" si="2">C17-P17-O17-N17</f>
        <v>1</v>
      </c>
      <c r="R17" s="1"/>
      <c r="S17" s="72">
        <f t="shared" si="0"/>
        <v>0</v>
      </c>
      <c r="T17" s="62">
        <f t="shared" si="1"/>
        <v>3.0927835051546393E-2</v>
      </c>
    </row>
    <row r="18" spans="1:2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79">
        <v>23</v>
      </c>
      <c r="G18" s="1"/>
      <c r="H18" s="1"/>
      <c r="I18" s="1"/>
      <c r="J18" s="1"/>
      <c r="K18" s="21"/>
      <c r="L18" s="21">
        <v>705</v>
      </c>
      <c r="M18" s="1">
        <v>705</v>
      </c>
      <c r="N18" s="1">
        <v>100</v>
      </c>
      <c r="O18" s="1">
        <v>22</v>
      </c>
      <c r="P18" s="1">
        <v>0</v>
      </c>
      <c r="Q18" s="16">
        <f t="shared" si="2"/>
        <v>6</v>
      </c>
      <c r="R18" s="1"/>
      <c r="S18" s="72">
        <f t="shared" si="0"/>
        <v>0</v>
      </c>
      <c r="T18" s="62">
        <f t="shared" si="1"/>
        <v>2.34375E-2</v>
      </c>
    </row>
    <row r="19" spans="1:2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79">
        <v>31</v>
      </c>
      <c r="G19" s="1"/>
      <c r="H19" s="1"/>
      <c r="I19" s="1"/>
      <c r="J19" s="1"/>
      <c r="K19" s="21"/>
      <c r="L19" s="21">
        <v>872</v>
      </c>
      <c r="M19" s="1">
        <v>872</v>
      </c>
      <c r="N19" s="1">
        <v>122</v>
      </c>
      <c r="O19" s="1">
        <v>26</v>
      </c>
      <c r="P19" s="1">
        <v>0</v>
      </c>
      <c r="Q19" s="16">
        <f t="shared" si="2"/>
        <v>10</v>
      </c>
      <c r="R19" s="1"/>
      <c r="S19" s="72">
        <f t="shared" si="0"/>
        <v>0</v>
      </c>
      <c r="T19" s="62">
        <f t="shared" si="1"/>
        <v>1.8987341772151899E-2</v>
      </c>
    </row>
    <row r="20" spans="1:2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79">
        <v>27</v>
      </c>
      <c r="G20" s="1"/>
      <c r="H20" s="1"/>
      <c r="I20" s="1"/>
      <c r="J20" s="1"/>
      <c r="K20" s="21"/>
      <c r="L20" s="21">
        <v>1028</v>
      </c>
      <c r="M20" s="1">
        <v>1028</v>
      </c>
      <c r="N20" s="1">
        <v>167</v>
      </c>
      <c r="O20" s="1">
        <v>38</v>
      </c>
      <c r="P20" s="1">
        <v>0</v>
      </c>
      <c r="Q20" s="16">
        <f t="shared" si="2"/>
        <v>20</v>
      </c>
      <c r="R20" s="1"/>
      <c r="S20" s="72">
        <f t="shared" si="0"/>
        <v>0</v>
      </c>
      <c r="T20" s="62">
        <f t="shared" si="1"/>
        <v>1.7777777777777778E-2</v>
      </c>
    </row>
    <row r="21" spans="1:2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79">
        <v>51</v>
      </c>
      <c r="G21" s="1"/>
      <c r="H21" s="1"/>
      <c r="I21" s="1"/>
      <c r="J21" s="1"/>
      <c r="K21" s="21"/>
      <c r="L21" s="21">
        <v>1271</v>
      </c>
      <c r="M21" s="1">
        <v>1271</v>
      </c>
      <c r="N21" s="1">
        <v>189</v>
      </c>
      <c r="O21" s="1">
        <v>59</v>
      </c>
      <c r="P21" s="1">
        <v>1</v>
      </c>
      <c r="Q21" s="16">
        <f t="shared" si="2"/>
        <v>17</v>
      </c>
      <c r="R21" s="1"/>
      <c r="S21" s="72">
        <f t="shared" si="0"/>
        <v>0</v>
      </c>
      <c r="T21" s="62">
        <f t="shared" si="1"/>
        <v>1.5037593984962405E-2</v>
      </c>
    </row>
    <row r="22" spans="1:20" x14ac:dyDescent="0.25">
      <c r="A22" s="2">
        <v>43913</v>
      </c>
      <c r="B22" s="156">
        <v>36</v>
      </c>
      <c r="C22" s="156">
        <v>301</v>
      </c>
      <c r="D22" s="156">
        <v>0</v>
      </c>
      <c r="E22" s="1">
        <v>4</v>
      </c>
      <c r="F22" s="79">
        <v>52</v>
      </c>
      <c r="G22" s="1"/>
      <c r="H22" s="1"/>
      <c r="I22" s="1"/>
      <c r="J22" s="1"/>
      <c r="K22" s="21"/>
      <c r="L22" s="21">
        <v>1453</v>
      </c>
      <c r="M22" s="1">
        <v>1453</v>
      </c>
      <c r="N22" s="1">
        <v>206</v>
      </c>
      <c r="O22" s="1">
        <v>64</v>
      </c>
      <c r="P22" s="1">
        <v>1</v>
      </c>
      <c r="Q22" s="16">
        <f t="shared" si="2"/>
        <v>30</v>
      </c>
      <c r="R22" s="1"/>
      <c r="S22" s="72">
        <f t="shared" si="0"/>
        <v>0</v>
      </c>
      <c r="T22" s="62">
        <f t="shared" si="1"/>
        <v>1.3289036544850499E-2</v>
      </c>
    </row>
    <row r="23" spans="1:20" x14ac:dyDescent="0.25">
      <c r="A23" s="2">
        <v>43914</v>
      </c>
      <c r="B23" s="1">
        <v>86</v>
      </c>
      <c r="C23" s="1">
        <v>387</v>
      </c>
      <c r="D23" s="156">
        <v>2</v>
      </c>
      <c r="E23" s="1">
        <v>6</v>
      </c>
      <c r="F23" s="79">
        <v>63</v>
      </c>
      <c r="G23" s="1"/>
      <c r="H23" s="1"/>
      <c r="I23" s="1"/>
      <c r="J23" s="1"/>
      <c r="K23" s="21"/>
      <c r="L23" s="21">
        <v>1453</v>
      </c>
      <c r="M23" s="1">
        <v>1453</v>
      </c>
      <c r="N23" s="1">
        <v>247</v>
      </c>
      <c r="O23" s="1">
        <v>84</v>
      </c>
      <c r="P23" s="1">
        <v>1</v>
      </c>
      <c r="Q23" s="16">
        <f t="shared" si="2"/>
        <v>55</v>
      </c>
      <c r="R23" s="1"/>
      <c r="S23" s="72">
        <f t="shared" si="0"/>
        <v>0</v>
      </c>
      <c r="T23" s="62">
        <f t="shared" si="1"/>
        <v>1.5503875968992248E-2</v>
      </c>
    </row>
    <row r="24" spans="1:2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79">
        <v>72</v>
      </c>
      <c r="G24" s="1"/>
      <c r="H24" s="1"/>
      <c r="I24" s="1"/>
      <c r="J24" s="1"/>
      <c r="K24" s="21"/>
      <c r="L24" s="21">
        <v>1946</v>
      </c>
      <c r="M24" s="1">
        <v>1946</v>
      </c>
      <c r="N24" s="1">
        <v>250</v>
      </c>
      <c r="O24" s="1">
        <v>102</v>
      </c>
      <c r="P24" s="1">
        <v>1</v>
      </c>
      <c r="Q24" s="16">
        <f t="shared" si="2"/>
        <v>150</v>
      </c>
      <c r="R24" s="1"/>
      <c r="S24" s="72">
        <f t="shared" si="0"/>
        <v>0</v>
      </c>
      <c r="T24" s="62">
        <f t="shared" si="1"/>
        <v>1.5904572564612324E-2</v>
      </c>
    </row>
    <row r="25" spans="1:2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79">
        <v>75</v>
      </c>
      <c r="G25" s="1">
        <v>25</v>
      </c>
      <c r="H25" s="1"/>
      <c r="I25" s="1"/>
      <c r="J25" s="1"/>
      <c r="K25" s="21"/>
      <c r="L25" s="21">
        <v>2558</v>
      </c>
      <c r="M25" s="1">
        <v>2558</v>
      </c>
      <c r="N25" s="1">
        <v>287</v>
      </c>
      <c r="O25" s="1">
        <v>126</v>
      </c>
      <c r="P25" s="1">
        <v>1</v>
      </c>
      <c r="Q25" s="16">
        <f t="shared" si="2"/>
        <v>175</v>
      </c>
      <c r="R25" s="1"/>
      <c r="S25" s="72">
        <f t="shared" si="0"/>
        <v>4.9800796812749001E-2</v>
      </c>
      <c r="T25" s="62">
        <f t="shared" si="1"/>
        <v>2.037351443123939E-2</v>
      </c>
    </row>
    <row r="26" spans="1:2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79">
        <v>80</v>
      </c>
      <c r="G26" s="1"/>
      <c r="H26" s="1"/>
      <c r="I26" s="1"/>
      <c r="J26" s="1"/>
      <c r="K26" s="21"/>
      <c r="L26" s="21">
        <v>2817</v>
      </c>
      <c r="M26" s="1">
        <v>2817</v>
      </c>
      <c r="N26" s="1">
        <v>387</v>
      </c>
      <c r="O26" s="1">
        <v>167</v>
      </c>
      <c r="P26" s="1">
        <v>1</v>
      </c>
      <c r="Q26" s="16">
        <f t="shared" si="2"/>
        <v>135</v>
      </c>
      <c r="R26" s="1"/>
      <c r="S26" s="72">
        <f t="shared" si="0"/>
        <v>0</v>
      </c>
      <c r="T26" s="62">
        <f t="shared" si="1"/>
        <v>2.4637681159420291E-2</v>
      </c>
    </row>
    <row r="27" spans="1:2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79">
        <v>91</v>
      </c>
      <c r="G27" s="1">
        <v>44</v>
      </c>
      <c r="H27" s="1"/>
      <c r="I27" s="1"/>
      <c r="J27" s="1"/>
      <c r="K27" s="21"/>
      <c r="L27" s="21">
        <v>3215</v>
      </c>
      <c r="M27" s="1">
        <v>3215</v>
      </c>
      <c r="N27" s="1">
        <v>408</v>
      </c>
      <c r="O27" s="1">
        <v>185</v>
      </c>
      <c r="P27" s="1">
        <v>1</v>
      </c>
      <c r="Q27" s="16">
        <f t="shared" si="2"/>
        <v>151</v>
      </c>
      <c r="R27" s="1"/>
      <c r="S27" s="72">
        <f t="shared" si="0"/>
        <v>6.9291338582677164E-2</v>
      </c>
      <c r="T27" s="62">
        <f t="shared" si="1"/>
        <v>2.5503355704697986E-2</v>
      </c>
    </row>
    <row r="28" spans="1:2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79">
        <v>228</v>
      </c>
      <c r="G28" s="1">
        <v>53</v>
      </c>
      <c r="H28" s="1"/>
      <c r="I28" s="1"/>
      <c r="J28" s="1"/>
      <c r="K28" s="21"/>
      <c r="L28" s="21">
        <v>3580</v>
      </c>
      <c r="M28" s="1">
        <v>3580</v>
      </c>
      <c r="N28" s="1">
        <v>442</v>
      </c>
      <c r="O28" s="1">
        <v>207</v>
      </c>
      <c r="P28" s="1">
        <v>1</v>
      </c>
      <c r="Q28" s="16">
        <f t="shared" si="2"/>
        <v>170</v>
      </c>
      <c r="R28" s="1">
        <f t="shared" ref="R28:R91" si="3">AVERAGE(B15:B28)/AVERAGE(B1:B14)</f>
        <v>12.718112244897959</v>
      </c>
      <c r="S28" s="72">
        <f t="shared" si="0"/>
        <v>9.2657342657342656E-2</v>
      </c>
      <c r="T28" s="62">
        <f t="shared" si="1"/>
        <v>2.4390243902439025E-2</v>
      </c>
    </row>
    <row r="29" spans="1:2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79">
        <v>240</v>
      </c>
      <c r="G29" s="1">
        <v>55</v>
      </c>
      <c r="H29" s="1"/>
      <c r="I29" s="1"/>
      <c r="J29" s="1"/>
      <c r="K29" s="21"/>
      <c r="L29" s="21">
        <v>4065</v>
      </c>
      <c r="M29" s="1">
        <v>4065</v>
      </c>
      <c r="N29" s="1">
        <v>489</v>
      </c>
      <c r="O29" s="1">
        <v>207</v>
      </c>
      <c r="P29" s="1">
        <v>1</v>
      </c>
      <c r="Q29" s="16">
        <f t="shared" si="2"/>
        <v>269</v>
      </c>
      <c r="R29" s="1">
        <f t="shared" si="3"/>
        <v>13.907692307692306</v>
      </c>
      <c r="S29" s="72">
        <f t="shared" si="0"/>
        <v>7.8459343794579167E-2</v>
      </c>
      <c r="T29" s="62">
        <f t="shared" si="1"/>
        <v>2.5879917184265012E-2</v>
      </c>
    </row>
    <row r="30" spans="1:2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79">
        <v>248</v>
      </c>
      <c r="G30" s="1">
        <v>55</v>
      </c>
      <c r="H30" s="1"/>
      <c r="I30" s="1"/>
      <c r="J30" s="1"/>
      <c r="K30" s="21"/>
      <c r="L30" s="21">
        <v>4597</v>
      </c>
      <c r="M30" s="1">
        <v>4597</v>
      </c>
      <c r="N30" s="1">
        <v>529</v>
      </c>
      <c r="O30" s="1">
        <v>295</v>
      </c>
      <c r="P30" s="1">
        <v>1</v>
      </c>
      <c r="Q30" s="16">
        <f t="shared" si="2"/>
        <v>229</v>
      </c>
      <c r="R30" s="1">
        <f t="shared" si="3"/>
        <v>12.714285714285715</v>
      </c>
      <c r="S30" s="72">
        <f t="shared" si="0"/>
        <v>7.0694087403598976E-2</v>
      </c>
      <c r="T30" s="62">
        <f t="shared" si="1"/>
        <v>2.6565464895635674E-2</v>
      </c>
    </row>
    <row r="31" spans="1:2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79">
        <v>256</v>
      </c>
      <c r="G31" s="1">
        <v>72</v>
      </c>
      <c r="H31" s="1"/>
      <c r="I31" s="1"/>
      <c r="J31" s="1"/>
      <c r="K31" s="21"/>
      <c r="L31" s="21">
        <v>5144</v>
      </c>
      <c r="M31" s="1">
        <v>5144</v>
      </c>
      <c r="N31" s="1">
        <v>580</v>
      </c>
      <c r="O31" s="1">
        <v>349</v>
      </c>
      <c r="P31" s="1">
        <v>1</v>
      </c>
      <c r="Q31" s="16">
        <f t="shared" si="2"/>
        <v>203</v>
      </c>
      <c r="R31" s="1">
        <f t="shared" si="3"/>
        <v>10.822916666666666</v>
      </c>
      <c r="S31" s="72">
        <f t="shared" si="0"/>
        <v>8.5308056872037921E-2</v>
      </c>
      <c r="T31" s="62">
        <f t="shared" si="1"/>
        <v>2.9126213592233011E-2</v>
      </c>
    </row>
    <row r="32" spans="1:2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79">
        <v>266</v>
      </c>
      <c r="G32" s="1">
        <v>82</v>
      </c>
      <c r="H32" s="1"/>
      <c r="I32" s="1"/>
      <c r="J32" s="1"/>
      <c r="K32" s="21"/>
      <c r="L32" s="21">
        <v>6120</v>
      </c>
      <c r="M32" s="1">
        <v>6120</v>
      </c>
      <c r="N32" s="1">
        <v>622</v>
      </c>
      <c r="O32" s="1">
        <v>397</v>
      </c>
      <c r="P32" s="1">
        <v>103</v>
      </c>
      <c r="Q32" s="16">
        <f t="shared" si="2"/>
        <v>143</v>
      </c>
      <c r="R32" s="1">
        <f t="shared" si="3"/>
        <v>9.0476190476190474</v>
      </c>
      <c r="S32" s="72">
        <f t="shared" si="0"/>
        <v>8.5239085239085244E-2</v>
      </c>
      <c r="T32" s="62">
        <f t="shared" si="1"/>
        <v>2.9249011857707511E-2</v>
      </c>
    </row>
    <row r="33" spans="1:2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79">
        <v>279</v>
      </c>
      <c r="G33" s="1">
        <v>86</v>
      </c>
      <c r="H33" s="1"/>
      <c r="I33" s="1"/>
      <c r="J33" s="1"/>
      <c r="K33" s="21"/>
      <c r="L33" s="21">
        <v>7135</v>
      </c>
      <c r="M33" s="1">
        <v>7135</v>
      </c>
      <c r="N33" s="1">
        <v>656</v>
      </c>
      <c r="O33" s="1">
        <v>460</v>
      </c>
      <c r="P33" s="1">
        <v>113</v>
      </c>
      <c r="Q33" s="16">
        <f t="shared" si="2"/>
        <v>124</v>
      </c>
      <c r="R33" s="1">
        <f t="shared" si="3"/>
        <v>7.9866666666666672</v>
      </c>
      <c r="S33" s="72">
        <f t="shared" si="0"/>
        <v>8.3333333333333329E-2</v>
      </c>
      <c r="T33" s="62">
        <f t="shared" si="1"/>
        <v>3.1042128603104215E-2</v>
      </c>
    </row>
    <row r="34" spans="1:2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79">
        <v>280</v>
      </c>
      <c r="G34" s="1">
        <v>87</v>
      </c>
      <c r="H34" s="1"/>
      <c r="I34" s="1"/>
      <c r="J34" s="1"/>
      <c r="K34" s="21">
        <v>394</v>
      </c>
      <c r="L34" s="21">
        <v>7494</v>
      </c>
      <c r="M34" s="1">
        <v>7888</v>
      </c>
      <c r="N34" s="1">
        <v>674</v>
      </c>
      <c r="O34" s="1">
        <v>490</v>
      </c>
      <c r="P34" s="1">
        <v>119</v>
      </c>
      <c r="Q34" s="16">
        <f t="shared" si="2"/>
        <v>168</v>
      </c>
      <c r="R34" s="1">
        <f t="shared" si="3"/>
        <v>5.6898148148148149</v>
      </c>
      <c r="S34" s="72">
        <f t="shared" si="0"/>
        <v>7.7127659574468085E-2</v>
      </c>
      <c r="T34" s="62">
        <f t="shared" si="1"/>
        <v>2.9634734665747762E-2</v>
      </c>
    </row>
    <row r="35" spans="1:2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79">
        <v>325</v>
      </c>
      <c r="G35" s="1">
        <v>94</v>
      </c>
      <c r="H35" s="1"/>
      <c r="I35" s="1"/>
      <c r="J35" s="1"/>
      <c r="K35" s="21">
        <v>383</v>
      </c>
      <c r="L35" s="21">
        <v>8125</v>
      </c>
      <c r="M35" s="1">
        <v>8508</v>
      </c>
      <c r="N35" s="1">
        <v>695</v>
      </c>
      <c r="O35" s="1">
        <v>536</v>
      </c>
      <c r="P35" s="1">
        <v>148</v>
      </c>
      <c r="Q35" s="16">
        <f t="shared" si="2"/>
        <v>175</v>
      </c>
      <c r="R35" s="1">
        <f t="shared" si="3"/>
        <v>5.0826771653543306</v>
      </c>
      <c r="S35" s="72">
        <f t="shared" si="0"/>
        <v>7.945900253592561E-2</v>
      </c>
      <c r="T35" s="62">
        <f t="shared" si="1"/>
        <v>2.9601029601029602E-2</v>
      </c>
    </row>
    <row r="36" spans="1:2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79">
        <v>338</v>
      </c>
      <c r="G36" s="1">
        <v>96</v>
      </c>
      <c r="H36" s="1"/>
      <c r="I36" s="1"/>
      <c r="J36" s="1"/>
      <c r="K36" s="21">
        <v>458</v>
      </c>
      <c r="L36" s="21">
        <v>8707</v>
      </c>
      <c r="M36" s="1">
        <v>9165</v>
      </c>
      <c r="N36" s="1">
        <v>718</v>
      </c>
      <c r="O36" s="1">
        <v>563</v>
      </c>
      <c r="P36" s="1">
        <v>175</v>
      </c>
      <c r="Q36" s="16">
        <f t="shared" si="2"/>
        <v>172</v>
      </c>
      <c r="R36" s="1">
        <f t="shared" si="3"/>
        <v>4.6631578947368419</v>
      </c>
      <c r="S36" s="72">
        <f t="shared" si="0"/>
        <v>7.7607113985448672E-2</v>
      </c>
      <c r="T36" s="62">
        <f t="shared" si="1"/>
        <v>3.2555282555282554E-2</v>
      </c>
    </row>
    <row r="37" spans="1:2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79">
        <v>358</v>
      </c>
      <c r="G37" s="1">
        <v>98</v>
      </c>
      <c r="H37" s="1">
        <v>1552</v>
      </c>
      <c r="I37" s="1"/>
      <c r="J37" s="1"/>
      <c r="K37" s="21">
        <v>418</v>
      </c>
      <c r="L37" s="21">
        <v>10020</v>
      </c>
      <c r="M37" s="1">
        <v>10438</v>
      </c>
      <c r="N37" s="1">
        <v>738</v>
      </c>
      <c r="O37" s="1">
        <v>588</v>
      </c>
      <c r="P37" s="1">
        <v>205</v>
      </c>
      <c r="Q37" s="16">
        <f t="shared" si="2"/>
        <v>184</v>
      </c>
      <c r="R37" s="1">
        <f t="shared" si="3"/>
        <v>3.6043360433604335</v>
      </c>
      <c r="S37" s="72">
        <f t="shared" si="0"/>
        <v>7.5558982266769464E-2</v>
      </c>
      <c r="T37" s="62">
        <f t="shared" si="1"/>
        <v>3.4985422740524783E-2</v>
      </c>
    </row>
    <row r="38" spans="1:2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79">
        <v>365</v>
      </c>
      <c r="G38" s="1">
        <v>98</v>
      </c>
      <c r="H38" s="1">
        <v>1520</v>
      </c>
      <c r="I38" s="1"/>
      <c r="J38" s="1"/>
      <c r="K38" s="21">
        <v>450</v>
      </c>
      <c r="L38" s="21">
        <v>11385</v>
      </c>
      <c r="M38" s="1">
        <v>11835</v>
      </c>
      <c r="N38" s="1">
        <v>767</v>
      </c>
      <c r="O38" s="1">
        <v>618</v>
      </c>
      <c r="P38" s="1">
        <v>224</v>
      </c>
      <c r="Q38" s="16">
        <f t="shared" si="2"/>
        <v>186</v>
      </c>
      <c r="R38" s="1">
        <f t="shared" si="3"/>
        <v>2.6714876033057853</v>
      </c>
      <c r="S38" s="72">
        <f t="shared" si="0"/>
        <v>7.179487179487179E-2</v>
      </c>
      <c r="T38" s="62">
        <f t="shared" si="1"/>
        <v>3.6211699164345405E-2</v>
      </c>
    </row>
    <row r="39" spans="1:2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79">
        <v>375</v>
      </c>
      <c r="G39" s="1">
        <v>98</v>
      </c>
      <c r="H39" s="1">
        <v>1529</v>
      </c>
      <c r="I39" s="1">
        <v>16379</v>
      </c>
      <c r="J39" s="1"/>
      <c r="K39" s="21"/>
      <c r="L39" s="21"/>
      <c r="M39" s="1">
        <v>12983</v>
      </c>
      <c r="N39" s="1">
        <v>785</v>
      </c>
      <c r="O39" s="1">
        <v>641</v>
      </c>
      <c r="P39" s="1">
        <v>261</v>
      </c>
      <c r="Q39" s="16">
        <f t="shared" si="2"/>
        <v>207</v>
      </c>
      <c r="R39" s="1">
        <f t="shared" si="3"/>
        <v>2.3262032085561497</v>
      </c>
      <c r="S39" s="72">
        <f t="shared" si="0"/>
        <v>6.805555555555555E-2</v>
      </c>
      <c r="T39" s="62">
        <f t="shared" si="1"/>
        <v>4.171066525871172E-2</v>
      </c>
    </row>
    <row r="40" spans="1:2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79">
        <v>440</v>
      </c>
      <c r="G40" s="1">
        <v>115</v>
      </c>
      <c r="H40" s="1">
        <v>1648</v>
      </c>
      <c r="I40" s="1">
        <v>18027</v>
      </c>
      <c r="J40" s="1"/>
      <c r="K40" s="21">
        <v>566</v>
      </c>
      <c r="L40" s="21">
        <v>13584</v>
      </c>
      <c r="M40" s="1">
        <v>14150</v>
      </c>
      <c r="N40" s="1">
        <v>790</v>
      </c>
      <c r="O40" s="1">
        <v>672</v>
      </c>
      <c r="P40" s="1">
        <v>290</v>
      </c>
      <c r="Q40" s="16">
        <f t="shared" si="2"/>
        <v>223</v>
      </c>
      <c r="R40" s="1">
        <f t="shared" si="3"/>
        <v>1.9499241274658576</v>
      </c>
      <c r="S40" s="72">
        <f t="shared" si="0"/>
        <v>7.9146593255333797E-2</v>
      </c>
      <c r="T40" s="62">
        <f t="shared" si="1"/>
        <v>4.1518987341772152E-2</v>
      </c>
    </row>
    <row r="41" spans="1:2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79">
        <v>468</v>
      </c>
      <c r="G41" s="1">
        <v>83</v>
      </c>
      <c r="H41" s="1">
        <v>1731</v>
      </c>
      <c r="I41" s="1">
        <v>19758</v>
      </c>
      <c r="J41" s="1"/>
      <c r="K41" s="21">
        <v>464</v>
      </c>
      <c r="L41" s="21">
        <v>15016</v>
      </c>
      <c r="M41" s="1">
        <v>15480</v>
      </c>
      <c r="N41" s="1">
        <v>816</v>
      </c>
      <c r="O41" s="1">
        <v>712</v>
      </c>
      <c r="P41" s="1">
        <v>304</v>
      </c>
      <c r="Q41" s="16">
        <f t="shared" si="2"/>
        <v>310</v>
      </c>
      <c r="R41" s="1">
        <f t="shared" si="3"/>
        <v>1.9871977240398293</v>
      </c>
      <c r="S41" s="72">
        <f t="shared" si="0"/>
        <v>5.2365930599369087E-2</v>
      </c>
      <c r="T41" s="62">
        <f t="shared" si="1"/>
        <v>4.1549953314659195E-2</v>
      </c>
    </row>
    <row r="42" spans="1:2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79">
        <v>515</v>
      </c>
      <c r="G42" s="1">
        <v>113</v>
      </c>
      <c r="H42" s="1">
        <v>1435</v>
      </c>
      <c r="I42" s="1">
        <v>21193</v>
      </c>
      <c r="J42" s="1"/>
      <c r="K42" s="21">
        <v>477</v>
      </c>
      <c r="L42" s="21">
        <v>15939</v>
      </c>
      <c r="M42" s="1">
        <v>16416</v>
      </c>
      <c r="N42" s="1">
        <v>821</v>
      </c>
      <c r="O42" s="1">
        <v>766</v>
      </c>
      <c r="P42" s="1">
        <v>318</v>
      </c>
      <c r="Q42" s="16">
        <f t="shared" si="2"/>
        <v>303</v>
      </c>
      <c r="R42" s="1">
        <f t="shared" si="3"/>
        <v>1.8096479791395046</v>
      </c>
      <c r="S42" s="72">
        <f t="shared" si="0"/>
        <v>7.07133917396746E-2</v>
      </c>
      <c r="T42" s="62">
        <f t="shared" si="1"/>
        <v>4.3025362318840576E-2</v>
      </c>
    </row>
    <row r="43" spans="1:2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79">
        <v>559</v>
      </c>
      <c r="G43" s="1">
        <v>116</v>
      </c>
      <c r="H43" s="1">
        <v>1612</v>
      </c>
      <c r="I43" s="1">
        <v>22805</v>
      </c>
      <c r="J43" s="1"/>
      <c r="K43" s="21">
        <v>479</v>
      </c>
      <c r="L43" s="21">
        <v>17245</v>
      </c>
      <c r="M43" s="1">
        <v>17724</v>
      </c>
      <c r="N43" s="1">
        <v>830</v>
      </c>
      <c r="O43" s="1">
        <v>790</v>
      </c>
      <c r="P43" s="1">
        <v>354</v>
      </c>
      <c r="Q43" s="16">
        <f t="shared" si="2"/>
        <v>303</v>
      </c>
      <c r="R43" s="1">
        <f t="shared" si="3"/>
        <v>1.4502212389380531</v>
      </c>
      <c r="S43" s="72">
        <f t="shared" si="0"/>
        <v>7.160493827160494E-2</v>
      </c>
      <c r="T43" s="62">
        <f t="shared" si="1"/>
        <v>4.3039086517347384E-2</v>
      </c>
    </row>
    <row r="44" spans="1:2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79">
        <v>596</v>
      </c>
      <c r="G44" s="1">
        <v>117</v>
      </c>
      <c r="H44" s="1">
        <v>1569</v>
      </c>
      <c r="I44" s="1">
        <v>24374</v>
      </c>
      <c r="J44" s="1"/>
      <c r="K44" s="21">
        <v>486</v>
      </c>
      <c r="L44" s="21">
        <v>18415</v>
      </c>
      <c r="M44" s="1">
        <v>18901</v>
      </c>
      <c r="N44" s="1">
        <v>833</v>
      </c>
      <c r="O44" s="1">
        <v>857</v>
      </c>
      <c r="P44" s="1">
        <v>393</v>
      </c>
      <c r="Q44" s="16">
        <f t="shared" si="2"/>
        <v>360</v>
      </c>
      <c r="R44" s="1">
        <f t="shared" si="3"/>
        <v>1.4187946884576097</v>
      </c>
      <c r="S44" s="72">
        <f t="shared" si="0"/>
        <v>6.7164179104477612E-2</v>
      </c>
      <c r="T44" s="62">
        <f t="shared" si="1"/>
        <v>4.2979942693409739E-2</v>
      </c>
    </row>
    <row r="45" spans="1:2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79">
        <v>631</v>
      </c>
      <c r="G45" s="1">
        <v>121</v>
      </c>
      <c r="H45" s="1">
        <v>2083</v>
      </c>
      <c r="I45" s="1">
        <v>26457</v>
      </c>
      <c r="J45" s="1"/>
      <c r="K45" s="21">
        <v>497</v>
      </c>
      <c r="L45" s="21">
        <v>20148</v>
      </c>
      <c r="M45" s="1">
        <v>20645</v>
      </c>
      <c r="N45" s="1">
        <v>840</v>
      </c>
      <c r="O45" s="1">
        <v>903</v>
      </c>
      <c r="P45" s="1">
        <v>425</v>
      </c>
      <c r="Q45" s="16">
        <f t="shared" si="2"/>
        <v>403</v>
      </c>
      <c r="R45" s="1">
        <f t="shared" si="3"/>
        <v>1.3840230991337825</v>
      </c>
      <c r="S45" s="72">
        <f t="shared" si="0"/>
        <v>6.6192560175054704E-2</v>
      </c>
      <c r="T45" s="62">
        <f t="shared" si="1"/>
        <v>4.3562816024893036E-2</v>
      </c>
    </row>
    <row r="46" spans="1:2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79">
        <v>666</v>
      </c>
      <c r="G46" s="1">
        <v>126</v>
      </c>
      <c r="H46" s="1">
        <v>2193</v>
      </c>
      <c r="I46" s="1">
        <v>28650</v>
      </c>
      <c r="J46" s="1"/>
      <c r="K46" s="21">
        <v>508</v>
      </c>
      <c r="L46" s="21">
        <v>21802</v>
      </c>
      <c r="M46" s="1">
        <v>22310</v>
      </c>
      <c r="N46" s="1">
        <v>845</v>
      </c>
      <c r="O46" s="1">
        <v>951</v>
      </c>
      <c r="P46" s="1">
        <v>448</v>
      </c>
      <c r="Q46" s="16">
        <f t="shared" si="2"/>
        <v>425</v>
      </c>
      <c r="R46" s="1">
        <f t="shared" si="3"/>
        <v>1.2315789473684211</v>
      </c>
      <c r="S46" s="72">
        <f t="shared" si="0"/>
        <v>6.6985645933014357E-2</v>
      </c>
      <c r="T46" s="62">
        <f t="shared" si="1"/>
        <v>4.5710003746721621E-2</v>
      </c>
    </row>
    <row r="47" spans="1:2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79">
        <v>685</v>
      </c>
      <c r="G47" s="1">
        <v>127</v>
      </c>
      <c r="H47" s="1">
        <v>2292</v>
      </c>
      <c r="I47" s="1">
        <v>30942</v>
      </c>
      <c r="J47" s="1"/>
      <c r="K47" s="21">
        <v>505</v>
      </c>
      <c r="L47" s="21">
        <v>23291</v>
      </c>
      <c r="M47" s="1">
        <v>23796</v>
      </c>
      <c r="N47" s="1">
        <v>851</v>
      </c>
      <c r="O47" s="1">
        <v>997</v>
      </c>
      <c r="P47" s="1">
        <v>474</v>
      </c>
      <c r="Q47" s="16">
        <f t="shared" si="2"/>
        <v>436</v>
      </c>
      <c r="R47" s="1">
        <f t="shared" si="3"/>
        <v>1.172787979966611</v>
      </c>
      <c r="S47" s="72">
        <f t="shared" si="0"/>
        <v>6.5329218106995879E-2</v>
      </c>
      <c r="T47" s="62">
        <f t="shared" si="1"/>
        <v>4.6773023930384336E-2</v>
      </c>
    </row>
    <row r="48" spans="1:2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79">
        <v>709</v>
      </c>
      <c r="G48" s="1">
        <v>123</v>
      </c>
      <c r="H48" s="1">
        <v>1770</v>
      </c>
      <c r="I48" s="1">
        <v>32712</v>
      </c>
      <c r="J48" s="1"/>
      <c r="K48" s="21">
        <v>503</v>
      </c>
      <c r="L48" s="21">
        <v>24756</v>
      </c>
      <c r="M48" s="1">
        <v>25259</v>
      </c>
      <c r="N48" s="1">
        <v>856</v>
      </c>
      <c r="O48" s="1">
        <v>1184</v>
      </c>
      <c r="P48" s="1">
        <v>496</v>
      </c>
      <c r="Q48" s="16">
        <f t="shared" si="2"/>
        <v>303</v>
      </c>
      <c r="R48" s="1">
        <f t="shared" si="3"/>
        <v>1.1293734743694059</v>
      </c>
      <c r="S48" s="72">
        <f t="shared" si="0"/>
        <v>6.1561561561561562E-2</v>
      </c>
      <c r="T48" s="62">
        <f t="shared" si="1"/>
        <v>4.6495244804508631E-2</v>
      </c>
    </row>
    <row r="49" spans="1:2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79">
        <v>737</v>
      </c>
      <c r="G49" s="1">
        <v>126</v>
      </c>
      <c r="H49" s="1">
        <v>1856</v>
      </c>
      <c r="I49" s="1">
        <v>34568</v>
      </c>
      <c r="J49" s="1"/>
      <c r="K49" s="21">
        <v>536</v>
      </c>
      <c r="L49" s="21">
        <v>26122</v>
      </c>
      <c r="M49" s="1">
        <v>26658</v>
      </c>
      <c r="N49" s="1">
        <v>858</v>
      </c>
      <c r="O49" s="1">
        <v>1235</v>
      </c>
      <c r="P49" s="1">
        <v>538</v>
      </c>
      <c r="Q49" s="16">
        <f t="shared" si="2"/>
        <v>310</v>
      </c>
      <c r="R49" s="1">
        <f t="shared" si="3"/>
        <v>1.0743609604957398</v>
      </c>
      <c r="S49" s="72">
        <f t="shared" si="0"/>
        <v>6.0869565217391307E-2</v>
      </c>
      <c r="T49" s="62">
        <f t="shared" si="1"/>
        <v>4.5562733764025844E-2</v>
      </c>
    </row>
    <row r="50" spans="1:2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79">
        <v>840</v>
      </c>
      <c r="G50" s="1">
        <v>129</v>
      </c>
      <c r="H50" s="1">
        <v>2043</v>
      </c>
      <c r="I50" s="1">
        <v>36611</v>
      </c>
      <c r="J50" s="1"/>
      <c r="K50" s="21">
        <v>566</v>
      </c>
      <c r="L50" s="21">
        <v>27732</v>
      </c>
      <c r="M50" s="1">
        <v>28298</v>
      </c>
      <c r="N50" s="1">
        <v>863</v>
      </c>
      <c r="O50" s="1">
        <v>1293</v>
      </c>
      <c r="P50" s="1">
        <v>576</v>
      </c>
      <c r="Q50" s="16">
        <f t="shared" si="2"/>
        <v>299</v>
      </c>
      <c r="R50" s="1">
        <f t="shared" si="3"/>
        <v>1.0556809631301729</v>
      </c>
      <c r="S50" s="72">
        <f t="shared" si="0"/>
        <v>6.2957540263543194E-2</v>
      </c>
      <c r="T50" s="62">
        <f t="shared" si="1"/>
        <v>4.6849224678323982E-2</v>
      </c>
    </row>
    <row r="51" spans="1:2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79">
        <v>872</v>
      </c>
      <c r="G51" s="1">
        <v>131</v>
      </c>
      <c r="H51" s="1">
        <v>2617</v>
      </c>
      <c r="I51" s="1">
        <v>39228</v>
      </c>
      <c r="J51" s="1"/>
      <c r="K51" s="21">
        <v>533</v>
      </c>
      <c r="L51" s="21">
        <v>29829</v>
      </c>
      <c r="M51" s="1">
        <v>30362</v>
      </c>
      <c r="N51" s="1">
        <v>866</v>
      </c>
      <c r="O51" s="1">
        <v>1346</v>
      </c>
      <c r="P51" s="1">
        <v>618</v>
      </c>
      <c r="Q51" s="16">
        <f t="shared" si="2"/>
        <v>314</v>
      </c>
      <c r="R51" s="1">
        <f t="shared" si="3"/>
        <v>1.0744360902255639</v>
      </c>
      <c r="S51" s="72">
        <f t="shared" si="0"/>
        <v>6.1763319189061763E-2</v>
      </c>
      <c r="T51" s="62">
        <f t="shared" si="1"/>
        <v>4.8027989821882951E-2</v>
      </c>
    </row>
    <row r="52" spans="1:2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79">
        <v>919</v>
      </c>
      <c r="G52" s="1">
        <v>136</v>
      </c>
      <c r="H52" s="1">
        <v>2558</v>
      </c>
      <c r="I52" s="1">
        <v>41786</v>
      </c>
      <c r="J52" s="1"/>
      <c r="K52" s="21">
        <v>569</v>
      </c>
      <c r="L52" s="21">
        <v>31845</v>
      </c>
      <c r="M52" s="1">
        <v>32414</v>
      </c>
      <c r="N52" s="1">
        <v>870</v>
      </c>
      <c r="O52" s="1">
        <v>1408</v>
      </c>
      <c r="P52" s="1">
        <v>669</v>
      </c>
      <c r="Q52" s="16">
        <f t="shared" si="2"/>
        <v>341</v>
      </c>
      <c r="R52" s="1">
        <f t="shared" si="3"/>
        <v>1.1546790409899457</v>
      </c>
      <c r="S52" s="72">
        <f t="shared" si="0"/>
        <v>6.1538461538461542E-2</v>
      </c>
      <c r="T52" s="62">
        <f t="shared" si="1"/>
        <v>4.8357664233576646E-2</v>
      </c>
    </row>
    <row r="53" spans="1:2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79">
        <v>976</v>
      </c>
      <c r="G53" s="1">
        <v>141</v>
      </c>
      <c r="H53" s="1">
        <v>2868</v>
      </c>
      <c r="I53" s="1">
        <v>44654</v>
      </c>
      <c r="J53" s="1"/>
      <c r="K53" s="21">
        <v>557</v>
      </c>
      <c r="L53" s="21">
        <v>33874</v>
      </c>
      <c r="M53" s="1">
        <v>34431</v>
      </c>
      <c r="N53" s="1">
        <v>875</v>
      </c>
      <c r="O53" s="1">
        <v>1490</v>
      </c>
      <c r="P53" s="1">
        <v>722</v>
      </c>
      <c r="Q53" s="16">
        <f t="shared" si="2"/>
        <v>348</v>
      </c>
      <c r="R53" s="1">
        <f t="shared" si="3"/>
        <v>1.1808429118773947</v>
      </c>
      <c r="S53" s="72">
        <f t="shared" si="0"/>
        <v>6.1464690496948561E-2</v>
      </c>
      <c r="T53" s="62">
        <f t="shared" si="1"/>
        <v>4.8034934497816595E-2</v>
      </c>
    </row>
    <row r="54" spans="1:2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79">
        <v>1030</v>
      </c>
      <c r="G54" s="1">
        <v>144</v>
      </c>
      <c r="H54" s="1">
        <v>2752</v>
      </c>
      <c r="I54" s="1">
        <v>47406</v>
      </c>
      <c r="J54" s="1"/>
      <c r="K54" s="21">
        <v>543</v>
      </c>
      <c r="L54" s="21">
        <v>36067</v>
      </c>
      <c r="M54" s="1">
        <v>36610</v>
      </c>
      <c r="N54" s="1">
        <v>887</v>
      </c>
      <c r="O54" s="1">
        <v>1562</v>
      </c>
      <c r="P54" s="1">
        <v>755</v>
      </c>
      <c r="Q54" s="16">
        <f t="shared" si="2"/>
        <v>403</v>
      </c>
      <c r="R54" s="1">
        <f t="shared" si="3"/>
        <v>1.2700389105058365</v>
      </c>
      <c r="S54" s="72">
        <f t="shared" si="0"/>
        <v>5.9975010412328195E-2</v>
      </c>
      <c r="T54" s="62">
        <f t="shared" si="1"/>
        <v>4.8794011644025505E-2</v>
      </c>
    </row>
    <row r="55" spans="1:2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79">
        <v>1107</v>
      </c>
      <c r="G55" s="1">
        <v>139</v>
      </c>
      <c r="H55" s="1">
        <v>2499</v>
      </c>
      <c r="I55" s="1">
        <v>49905</v>
      </c>
      <c r="J55" s="1"/>
      <c r="K55" s="21">
        <v>561</v>
      </c>
      <c r="L55" s="21">
        <v>37654</v>
      </c>
      <c r="M55" s="1">
        <v>38215</v>
      </c>
      <c r="N55" s="1">
        <v>888</v>
      </c>
      <c r="O55" s="1">
        <v>1641</v>
      </c>
      <c r="P55" s="1">
        <v>797</v>
      </c>
      <c r="Q55" s="16">
        <f t="shared" si="2"/>
        <v>454</v>
      </c>
      <c r="R55" s="1">
        <f t="shared" si="3"/>
        <v>1.1725125268432355</v>
      </c>
      <c r="S55" s="72">
        <f t="shared" si="0"/>
        <v>5.5868167202572344E-2</v>
      </c>
      <c r="T55" s="62">
        <f t="shared" si="1"/>
        <v>4.8941798941798939E-2</v>
      </c>
    </row>
    <row r="56" spans="1:2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79">
        <v>1140</v>
      </c>
      <c r="G56" s="1">
        <v>151</v>
      </c>
      <c r="H56" s="1">
        <v>1995</v>
      </c>
      <c r="I56" s="1">
        <v>51900</v>
      </c>
      <c r="J56" s="1"/>
      <c r="K56" s="21">
        <v>570</v>
      </c>
      <c r="L56" s="21">
        <v>39420</v>
      </c>
      <c r="M56" s="1">
        <v>39990</v>
      </c>
      <c r="N56" s="1">
        <v>900</v>
      </c>
      <c r="O56" s="1">
        <v>1684</v>
      </c>
      <c r="P56" s="1">
        <v>829</v>
      </c>
      <c r="Q56" s="16">
        <f t="shared" si="2"/>
        <v>479</v>
      </c>
      <c r="R56" s="1">
        <f t="shared" si="3"/>
        <v>1.2132564841498561</v>
      </c>
      <c r="S56" s="72">
        <f t="shared" si="0"/>
        <v>5.8984374999999999E-2</v>
      </c>
      <c r="T56" s="62">
        <f t="shared" si="1"/>
        <v>4.9331963001027747E-2</v>
      </c>
    </row>
    <row r="57" spans="1:2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79">
        <v>1162</v>
      </c>
      <c r="G57" s="1">
        <v>155</v>
      </c>
      <c r="H57" s="1">
        <v>1700</v>
      </c>
      <c r="I57" s="1">
        <v>53600</v>
      </c>
      <c r="J57" s="1"/>
      <c r="K57" s="21">
        <v>600</v>
      </c>
      <c r="L57" s="21">
        <v>40959</v>
      </c>
      <c r="M57" s="1">
        <v>41559</v>
      </c>
      <c r="N57" s="1">
        <v>905</v>
      </c>
      <c r="O57" s="1">
        <v>1725</v>
      </c>
      <c r="P57" s="1">
        <v>897</v>
      </c>
      <c r="Q57" s="16">
        <f t="shared" si="2"/>
        <v>476</v>
      </c>
      <c r="R57" s="1">
        <f t="shared" si="3"/>
        <v>1.3165522501906943</v>
      </c>
      <c r="S57" s="72">
        <f t="shared" si="0"/>
        <v>5.8623298033282902E-2</v>
      </c>
      <c r="T57" s="62">
        <f t="shared" si="1"/>
        <v>4.921309018236323E-2</v>
      </c>
    </row>
    <row r="58" spans="1:2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79">
        <v>1192</v>
      </c>
      <c r="G58" s="1">
        <v>154</v>
      </c>
      <c r="H58" s="1">
        <v>2458</v>
      </c>
      <c r="I58" s="1">
        <v>56058</v>
      </c>
      <c r="J58" s="1"/>
      <c r="K58" s="21">
        <v>612</v>
      </c>
      <c r="L58" s="21">
        <v>42710</v>
      </c>
      <c r="M58" s="1">
        <v>43322</v>
      </c>
      <c r="N58" s="1">
        <v>909</v>
      </c>
      <c r="O58" s="1">
        <v>1766</v>
      </c>
      <c r="P58" s="1">
        <v>984</v>
      </c>
      <c r="Q58" s="16">
        <f t="shared" si="2"/>
        <v>468</v>
      </c>
      <c r="R58" s="1">
        <f t="shared" si="3"/>
        <v>1.2123830093592514</v>
      </c>
      <c r="S58" s="72">
        <f t="shared" si="0"/>
        <v>5.6451612903225805E-2</v>
      </c>
      <c r="T58" s="62">
        <f t="shared" si="1"/>
        <v>5.0157499394233099E-2</v>
      </c>
    </row>
    <row r="59" spans="1:2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79">
        <v>1256</v>
      </c>
      <c r="G59" s="1">
        <v>157</v>
      </c>
      <c r="H59" s="1">
        <v>2627</v>
      </c>
      <c r="I59" s="1">
        <v>58685</v>
      </c>
      <c r="J59" s="1"/>
      <c r="K59" s="21">
        <v>618</v>
      </c>
      <c r="L59" s="21">
        <v>44828</v>
      </c>
      <c r="M59" s="1">
        <v>45446</v>
      </c>
      <c r="N59" s="1">
        <v>912</v>
      </c>
      <c r="O59" s="1">
        <v>1835</v>
      </c>
      <c r="P59" s="1">
        <v>1041</v>
      </c>
      <c r="Q59" s="16">
        <f t="shared" si="2"/>
        <v>497</v>
      </c>
      <c r="R59" s="1">
        <f t="shared" si="3"/>
        <v>1.1919332406119612</v>
      </c>
      <c r="S59" s="72">
        <f t="shared" si="0"/>
        <v>5.5772646536412077E-2</v>
      </c>
      <c r="T59" s="62">
        <f t="shared" si="1"/>
        <v>4.9941656942823806E-2</v>
      </c>
    </row>
    <row r="60" spans="1:2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79">
        <v>1292</v>
      </c>
      <c r="G60" s="1">
        <v>157</v>
      </c>
      <c r="H60" s="1">
        <v>2845</v>
      </c>
      <c r="I60" s="1">
        <v>61530</v>
      </c>
      <c r="J60" s="1"/>
      <c r="K60" s="21">
        <v>638</v>
      </c>
      <c r="L60" s="21">
        <v>46829</v>
      </c>
      <c r="M60" s="1">
        <v>47467</v>
      </c>
      <c r="N60" s="1">
        <v>915</v>
      </c>
      <c r="O60" s="1">
        <v>1904</v>
      </c>
      <c r="P60" s="1">
        <v>1149</v>
      </c>
      <c r="Q60" s="16">
        <f t="shared" si="2"/>
        <v>460</v>
      </c>
      <c r="R60" s="1">
        <f t="shared" si="3"/>
        <v>1.2528490028490027</v>
      </c>
      <c r="S60" s="72">
        <f t="shared" si="0"/>
        <v>5.3803975325565453E-2</v>
      </c>
      <c r="T60" s="62">
        <f t="shared" si="1"/>
        <v>4.9232158988256551E-2</v>
      </c>
    </row>
    <row r="61" spans="1:2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79">
        <v>1320</v>
      </c>
      <c r="G61" s="1">
        <v>164</v>
      </c>
      <c r="H61" s="1">
        <v>2336</v>
      </c>
      <c r="I61" s="1">
        <v>63866</v>
      </c>
      <c r="J61" s="1"/>
      <c r="K61" s="21">
        <v>656</v>
      </c>
      <c r="L61" s="21">
        <v>48591</v>
      </c>
      <c r="M61" s="1">
        <v>49247</v>
      </c>
      <c r="N61" s="1">
        <v>916</v>
      </c>
      <c r="O61" s="1">
        <v>1949</v>
      </c>
      <c r="P61" s="1">
        <v>1224</v>
      </c>
      <c r="Q61" s="16">
        <f t="shared" si="2"/>
        <v>443</v>
      </c>
      <c r="R61" s="1">
        <f t="shared" si="3"/>
        <v>1.2633451957295374</v>
      </c>
      <c r="S61" s="72">
        <f t="shared" si="0"/>
        <v>5.4904586541680615E-2</v>
      </c>
      <c r="T61" s="62">
        <f t="shared" si="1"/>
        <v>4.9646954986760812E-2</v>
      </c>
    </row>
    <row r="62" spans="1:2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79">
        <v>1354</v>
      </c>
      <c r="G62" s="1">
        <v>164</v>
      </c>
      <c r="H62" s="1">
        <v>1947</v>
      </c>
      <c r="I62" s="1">
        <v>65813</v>
      </c>
      <c r="J62" s="1"/>
      <c r="K62" s="21">
        <v>681</v>
      </c>
      <c r="L62" s="21">
        <v>50098</v>
      </c>
      <c r="M62" s="1">
        <v>50779</v>
      </c>
      <c r="N62" s="1">
        <v>917</v>
      </c>
      <c r="O62" s="1">
        <v>2012</v>
      </c>
      <c r="P62" s="1">
        <v>1267</v>
      </c>
      <c r="Q62" s="16">
        <f t="shared" si="2"/>
        <v>485</v>
      </c>
      <c r="R62" s="1">
        <f t="shared" si="3"/>
        <v>1.3278097982708934</v>
      </c>
      <c r="S62" s="72">
        <f t="shared" si="0"/>
        <v>5.307443365695793E-2</v>
      </c>
      <c r="T62" s="62">
        <f t="shared" si="1"/>
        <v>5.0630207220679339E-2</v>
      </c>
    </row>
    <row r="63" spans="1:2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79">
        <v>1442</v>
      </c>
      <c r="G63" s="1">
        <v>146</v>
      </c>
      <c r="H63" s="1">
        <v>1497</v>
      </c>
      <c r="I63" s="1">
        <v>67920</v>
      </c>
      <c r="J63" s="1"/>
      <c r="K63" s="21">
        <v>674</v>
      </c>
      <c r="L63" s="21">
        <v>51590</v>
      </c>
      <c r="M63" s="1">
        <v>52264</v>
      </c>
      <c r="N63" s="1">
        <v>920</v>
      </c>
      <c r="O63" s="1">
        <v>2076</v>
      </c>
      <c r="P63" s="1">
        <v>1314</v>
      </c>
      <c r="Q63" s="16">
        <f t="shared" si="2"/>
        <v>474</v>
      </c>
      <c r="R63" s="1">
        <f t="shared" si="3"/>
        <v>1.329488103821197</v>
      </c>
      <c r="S63" s="72">
        <f t="shared" si="0"/>
        <v>4.7157622739018086E-2</v>
      </c>
      <c r="T63" s="62">
        <f t="shared" si="1"/>
        <v>5.1421404682274248E-2</v>
      </c>
    </row>
    <row r="64" spans="1:2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79">
        <v>1472</v>
      </c>
      <c r="G64" s="1">
        <v>148</v>
      </c>
      <c r="H64" s="1">
        <v>1798</v>
      </c>
      <c r="I64" s="1">
        <v>69718</v>
      </c>
      <c r="J64" s="1"/>
      <c r="K64" s="21">
        <v>692</v>
      </c>
      <c r="L64" s="21">
        <v>53203</v>
      </c>
      <c r="M64" s="1">
        <v>53895</v>
      </c>
      <c r="N64" s="1">
        <v>924</v>
      </c>
      <c r="O64" s="1">
        <v>2136</v>
      </c>
      <c r="P64" s="1">
        <v>1378</v>
      </c>
      <c r="Q64" s="16">
        <f t="shared" si="2"/>
        <v>449</v>
      </c>
      <c r="R64" s="1">
        <f t="shared" si="3"/>
        <v>1.324305060584462</v>
      </c>
      <c r="S64" s="72">
        <f t="shared" si="0"/>
        <v>4.6909667194928686E-2</v>
      </c>
      <c r="T64" s="62">
        <f t="shared" si="1"/>
        <v>5.3202373644362595E-2</v>
      </c>
    </row>
    <row r="65" spans="1:2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79">
        <v>1524</v>
      </c>
      <c r="G65" s="1">
        <v>143</v>
      </c>
      <c r="H65" s="1">
        <v>2597</v>
      </c>
      <c r="I65" s="1">
        <v>72315</v>
      </c>
      <c r="J65" s="1"/>
      <c r="K65" s="21">
        <v>666</v>
      </c>
      <c r="L65" s="21">
        <v>55227</v>
      </c>
      <c r="M65" s="1">
        <v>55893</v>
      </c>
      <c r="N65" s="1">
        <v>929</v>
      </c>
      <c r="O65" s="1">
        <v>2204</v>
      </c>
      <c r="P65" s="1">
        <v>1446</v>
      </c>
      <c r="Q65" s="16">
        <f t="shared" si="2"/>
        <v>441</v>
      </c>
      <c r="R65" s="1">
        <f t="shared" si="3"/>
        <v>1.3149055283414977</v>
      </c>
      <c r="S65" s="72">
        <f t="shared" si="0"/>
        <v>4.4245049504950493E-2</v>
      </c>
      <c r="T65" s="62">
        <f t="shared" si="1"/>
        <v>5.2589641434262951E-2</v>
      </c>
    </row>
    <row r="66" spans="1:2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79">
        <v>1601</v>
      </c>
      <c r="G66" s="1">
        <v>151</v>
      </c>
      <c r="H66" s="1">
        <v>2883</v>
      </c>
      <c r="I66" s="1">
        <v>75198</v>
      </c>
      <c r="J66" s="1"/>
      <c r="K66" s="21">
        <v>652</v>
      </c>
      <c r="L66" s="21">
        <v>57176</v>
      </c>
      <c r="M66" s="1">
        <v>57828</v>
      </c>
      <c r="N66" s="1">
        <v>927</v>
      </c>
      <c r="O66" s="1">
        <v>2292</v>
      </c>
      <c r="P66" s="1">
        <v>1510</v>
      </c>
      <c r="Q66" s="16">
        <f t="shared" si="2"/>
        <v>479</v>
      </c>
      <c r="R66" s="1">
        <f t="shared" si="3"/>
        <v>1.2880107166778301</v>
      </c>
      <c r="S66" s="72">
        <f t="shared" si="0"/>
        <v>4.5290941811637675E-2</v>
      </c>
      <c r="T66" s="62">
        <f t="shared" si="1"/>
        <v>5.2419354838709679E-2</v>
      </c>
    </row>
    <row r="67" spans="1:2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79">
        <v>1601</v>
      </c>
      <c r="G67" s="1">
        <v>151</v>
      </c>
      <c r="H67" s="1">
        <v>2703</v>
      </c>
      <c r="I67" s="1">
        <v>77901</v>
      </c>
      <c r="J67" s="1"/>
      <c r="K67" s="21">
        <v>688</v>
      </c>
      <c r="L67" s="21">
        <v>59080</v>
      </c>
      <c r="M67" s="1">
        <v>59768</v>
      </c>
      <c r="N67" s="1">
        <v>929</v>
      </c>
      <c r="O67" s="1">
        <v>2374</v>
      </c>
      <c r="P67" s="1">
        <v>1595</v>
      </c>
      <c r="Q67" s="16">
        <f t="shared" si="2"/>
        <v>473</v>
      </c>
      <c r="R67" s="1">
        <f t="shared" si="3"/>
        <v>1.2582738481505515</v>
      </c>
      <c r="S67" s="72">
        <f t="shared" si="0"/>
        <v>4.3291284403669722E-2</v>
      </c>
      <c r="T67" s="62">
        <f t="shared" si="1"/>
        <v>5.2504189164029047E-2</v>
      </c>
    </row>
    <row r="68" spans="1:2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79">
        <v>1728</v>
      </c>
      <c r="G68" s="1">
        <v>157</v>
      </c>
      <c r="H68" s="1">
        <v>2828</v>
      </c>
      <c r="I68" s="1">
        <v>80729</v>
      </c>
      <c r="J68" s="1"/>
      <c r="K68" s="21">
        <v>678</v>
      </c>
      <c r="L68" s="21">
        <v>61025</v>
      </c>
      <c r="M68" s="1">
        <v>61703</v>
      </c>
      <c r="N68" s="1">
        <v>931</v>
      </c>
      <c r="O68" s="1">
        <v>2469</v>
      </c>
      <c r="P68" s="1">
        <v>1644</v>
      </c>
      <c r="Q68" s="16">
        <f t="shared" si="2"/>
        <v>567</v>
      </c>
      <c r="R68" s="1">
        <f t="shared" si="3"/>
        <v>1.2297794117647058</v>
      </c>
      <c r="S68" s="72">
        <f t="shared" si="0"/>
        <v>4.3732590529247911E-2</v>
      </c>
      <c r="T68" s="62">
        <f t="shared" si="1"/>
        <v>5.2218855818927108E-2</v>
      </c>
    </row>
    <row r="69" spans="1:2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79">
        <v>1757</v>
      </c>
      <c r="G69" s="1">
        <v>160</v>
      </c>
      <c r="H69" s="1">
        <v>2289</v>
      </c>
      <c r="I69" s="1">
        <v>83018</v>
      </c>
      <c r="J69" s="1"/>
      <c r="K69" s="21">
        <v>698</v>
      </c>
      <c r="L69" s="21">
        <v>62760</v>
      </c>
      <c r="M69" s="1">
        <v>63458</v>
      </c>
      <c r="N69" s="1">
        <v>930</v>
      </c>
      <c r="O69" s="1">
        <v>2530</v>
      </c>
      <c r="P69" s="1">
        <v>1703</v>
      </c>
      <c r="Q69" s="16">
        <f t="shared" si="2"/>
        <v>613</v>
      </c>
      <c r="R69" s="1">
        <f t="shared" si="3"/>
        <v>1.2203907203907203</v>
      </c>
      <c r="S69" s="72">
        <f t="shared" si="0"/>
        <v>4.3022317827372952E-2</v>
      </c>
      <c r="T69" s="62">
        <f t="shared" si="1"/>
        <v>5.1939058171745149E-2</v>
      </c>
    </row>
    <row r="70" spans="1:2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79">
        <v>1837</v>
      </c>
      <c r="G70" s="1">
        <v>164</v>
      </c>
      <c r="H70" s="1">
        <v>2140</v>
      </c>
      <c r="I70" s="1">
        <v>85158</v>
      </c>
      <c r="J70" s="1"/>
      <c r="K70" s="21">
        <v>713</v>
      </c>
      <c r="L70" s="21">
        <v>64104</v>
      </c>
      <c r="M70" s="1">
        <v>64817</v>
      </c>
      <c r="N70" s="1">
        <v>929</v>
      </c>
      <c r="O70" s="1">
        <v>2667</v>
      </c>
      <c r="P70" s="1">
        <v>1768</v>
      </c>
      <c r="Q70" s="16">
        <f t="shared" si="2"/>
        <v>670</v>
      </c>
      <c r="R70" s="1">
        <f t="shared" si="3"/>
        <v>1.2737529691211402</v>
      </c>
      <c r="S70" s="72">
        <f t="shared" si="0"/>
        <v>4.2137718396711203E-2</v>
      </c>
      <c r="T70" s="62">
        <f t="shared" si="1"/>
        <v>5.0546900894928734E-2</v>
      </c>
    </row>
    <row r="71" spans="1:2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79">
        <v>1862</v>
      </c>
      <c r="G71" s="1">
        <v>170</v>
      </c>
      <c r="H71" s="1">
        <v>2389</v>
      </c>
      <c r="I71" s="1">
        <v>87547</v>
      </c>
      <c r="J71" s="1"/>
      <c r="K71" s="21">
        <v>733</v>
      </c>
      <c r="L71" s="21">
        <v>65976</v>
      </c>
      <c r="M71" s="1">
        <v>66709</v>
      </c>
      <c r="N71" s="1">
        <v>929</v>
      </c>
      <c r="O71" s="1">
        <v>2800</v>
      </c>
      <c r="P71" s="1">
        <v>1833</v>
      </c>
      <c r="Q71" s="16">
        <f t="shared" si="2"/>
        <v>716</v>
      </c>
      <c r="R71" s="1">
        <f t="shared" si="3"/>
        <v>1.3198146002317497</v>
      </c>
      <c r="S71" s="72">
        <f t="shared" si="0"/>
        <v>4.1443198439785472E-2</v>
      </c>
      <c r="T71" s="62">
        <f t="shared" si="1"/>
        <v>5.0015928639694167E-2</v>
      </c>
    </row>
    <row r="72" spans="1:2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79">
        <v>2266</v>
      </c>
      <c r="G72" s="1">
        <v>147</v>
      </c>
      <c r="H72" s="1">
        <v>2927</v>
      </c>
      <c r="I72" s="1">
        <v>90474</v>
      </c>
      <c r="J72" s="1"/>
      <c r="K72" s="21">
        <v>689</v>
      </c>
      <c r="L72" s="21">
        <v>68237</v>
      </c>
      <c r="M72" s="1">
        <v>68926</v>
      </c>
      <c r="N72" s="1">
        <v>932</v>
      </c>
      <c r="O72" s="1">
        <v>2973</v>
      </c>
      <c r="P72" s="1">
        <v>1923</v>
      </c>
      <c r="Q72" s="16">
        <f t="shared" si="2"/>
        <v>735</v>
      </c>
      <c r="R72" s="1">
        <f t="shared" si="3"/>
        <v>1.4483372921615201</v>
      </c>
      <c r="S72" s="72">
        <f t="shared" si="0"/>
        <v>3.6953242835595777E-2</v>
      </c>
      <c r="T72" s="62">
        <f t="shared" si="1"/>
        <v>4.8605820508913607E-2</v>
      </c>
    </row>
    <row r="73" spans="1:2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79">
        <v>2385</v>
      </c>
      <c r="G73" s="1">
        <v>147</v>
      </c>
      <c r="H73" s="1">
        <v>3199</v>
      </c>
      <c r="I73" s="1">
        <v>93673</v>
      </c>
      <c r="J73" s="1"/>
      <c r="K73" s="21">
        <v>712</v>
      </c>
      <c r="L73" s="21">
        <v>70497</v>
      </c>
      <c r="M73" s="1">
        <v>71209</v>
      </c>
      <c r="N73" s="1">
        <v>936</v>
      </c>
      <c r="O73" s="1">
        <v>3109</v>
      </c>
      <c r="P73" s="1">
        <v>2036</v>
      </c>
      <c r="Q73" s="16">
        <f t="shared" si="2"/>
        <v>798</v>
      </c>
      <c r="R73" s="1">
        <f t="shared" si="3"/>
        <v>1.515169194865811</v>
      </c>
      <c r="S73" s="72">
        <f t="shared" si="0"/>
        <v>3.5294117647058823E-2</v>
      </c>
      <c r="T73" s="62">
        <f t="shared" si="1"/>
        <v>4.7826718999854627E-2</v>
      </c>
    </row>
    <row r="74" spans="1:2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79">
        <v>2497</v>
      </c>
      <c r="G74" s="1">
        <v>149</v>
      </c>
      <c r="H74" s="1">
        <v>3220</v>
      </c>
      <c r="I74" s="1">
        <v>96893</v>
      </c>
      <c r="J74" s="1"/>
      <c r="K74" s="21">
        <v>737</v>
      </c>
      <c r="L74" s="21">
        <v>72972</v>
      </c>
      <c r="M74" s="1">
        <v>73709</v>
      </c>
      <c r="N74" s="1">
        <v>935</v>
      </c>
      <c r="O74" s="1">
        <v>3225</v>
      </c>
      <c r="P74" s="1">
        <v>2169</v>
      </c>
      <c r="Q74" s="16">
        <f t="shared" si="2"/>
        <v>805</v>
      </c>
      <c r="R74" s="1">
        <f t="shared" si="3"/>
        <v>1.5400795906765208</v>
      </c>
      <c r="S74" s="72">
        <f t="shared" si="0"/>
        <v>3.4780578898225958E-2</v>
      </c>
      <c r="T74" s="62">
        <f t="shared" si="1"/>
        <v>4.9481356882534341E-2</v>
      </c>
    </row>
    <row r="75" spans="1:2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79">
        <v>2534</v>
      </c>
      <c r="G75" s="1">
        <v>151</v>
      </c>
      <c r="H75" s="1">
        <v>3469</v>
      </c>
      <c r="I75" s="1">
        <v>100362</v>
      </c>
      <c r="J75" s="1"/>
      <c r="K75" s="21">
        <v>610</v>
      </c>
      <c r="L75" s="21">
        <v>75647</v>
      </c>
      <c r="M75" s="1">
        <v>76257</v>
      </c>
      <c r="N75" s="1">
        <v>937</v>
      </c>
      <c r="O75" s="1">
        <v>3367</v>
      </c>
      <c r="P75" s="1">
        <v>2272</v>
      </c>
      <c r="Q75" s="16">
        <f t="shared" si="2"/>
        <v>903</v>
      </c>
      <c r="R75" s="1">
        <f t="shared" si="3"/>
        <v>1.6614084507042253</v>
      </c>
      <c r="S75" s="72">
        <f t="shared" si="0"/>
        <v>3.2904772281542823E-2</v>
      </c>
      <c r="T75" s="62">
        <f t="shared" si="1"/>
        <v>4.7599946516914023E-2</v>
      </c>
    </row>
    <row r="76" spans="1:2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79">
        <v>2569</v>
      </c>
      <c r="G76" s="1">
        <v>154</v>
      </c>
      <c r="H76" s="1">
        <v>2858</v>
      </c>
      <c r="I76" s="1">
        <v>103220</v>
      </c>
      <c r="J76" s="1"/>
      <c r="K76" s="21">
        <v>626</v>
      </c>
      <c r="L76" s="21">
        <v>77581</v>
      </c>
      <c r="M76" s="1">
        <v>78207</v>
      </c>
      <c r="N76" s="1">
        <v>987</v>
      </c>
      <c r="O76" s="1">
        <v>3482</v>
      </c>
      <c r="P76" s="1">
        <v>2372</v>
      </c>
      <c r="Q76" s="16">
        <f t="shared" si="2"/>
        <v>964</v>
      </c>
      <c r="R76" s="1">
        <f t="shared" si="3"/>
        <v>1.6966901790558873</v>
      </c>
      <c r="S76" s="72">
        <f t="shared" si="0"/>
        <v>3.160270880361174E-2</v>
      </c>
      <c r="T76" s="62">
        <f t="shared" si="1"/>
        <v>4.6508648302370274E-2</v>
      </c>
    </row>
    <row r="77" spans="1:2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79">
        <v>2625</v>
      </c>
      <c r="G77" s="1">
        <v>159</v>
      </c>
      <c r="H77" s="1">
        <v>2609</v>
      </c>
      <c r="I77" s="1">
        <v>105829</v>
      </c>
      <c r="J77" s="1"/>
      <c r="K77" s="21">
        <v>640</v>
      </c>
      <c r="L77" s="21">
        <v>79462</v>
      </c>
      <c r="M77" s="1">
        <v>80102</v>
      </c>
      <c r="N77" s="1">
        <v>939</v>
      </c>
      <c r="O77" s="1">
        <v>3561</v>
      </c>
      <c r="P77" s="1">
        <v>2468</v>
      </c>
      <c r="Q77" s="16">
        <f t="shared" si="2"/>
        <v>1118</v>
      </c>
      <c r="R77" s="1">
        <f t="shared" si="3"/>
        <v>1.7825379609544467</v>
      </c>
      <c r="S77" s="72">
        <f t="shared" si="0"/>
        <v>3.125E-2</v>
      </c>
      <c r="T77" s="62">
        <f t="shared" si="1"/>
        <v>4.6129112045510762E-2</v>
      </c>
    </row>
    <row r="78" spans="1:2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79">
        <v>2872</v>
      </c>
      <c r="G78" s="1">
        <v>156</v>
      </c>
      <c r="H78" s="1">
        <v>2805</v>
      </c>
      <c r="I78" s="1">
        <v>108634</v>
      </c>
      <c r="J78" s="1"/>
      <c r="K78" s="21">
        <v>657</v>
      </c>
      <c r="L78" s="21">
        <v>81466</v>
      </c>
      <c r="M78" s="1">
        <v>82123</v>
      </c>
      <c r="N78" s="1">
        <v>939</v>
      </c>
      <c r="O78" s="1">
        <v>3718</v>
      </c>
      <c r="P78" s="1">
        <v>2607</v>
      </c>
      <c r="Q78" s="16">
        <f t="shared" si="2"/>
        <v>1107</v>
      </c>
      <c r="R78" s="1">
        <f t="shared" si="3"/>
        <v>1.8762109795479009</v>
      </c>
      <c r="S78" s="72">
        <f t="shared" ref="S78:S141" si="4">G78/(C78-E78-F78)</f>
        <v>3.0486613249951142E-2</v>
      </c>
      <c r="T78" s="62">
        <f t="shared" si="1"/>
        <v>4.5633735515470078E-2</v>
      </c>
    </row>
    <row r="79" spans="1:2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79">
        <v>2933</v>
      </c>
      <c r="G79" s="1">
        <v>161</v>
      </c>
      <c r="H79" s="1">
        <v>3736</v>
      </c>
      <c r="I79" s="1">
        <v>112370</v>
      </c>
      <c r="J79" s="1"/>
      <c r="K79" s="21">
        <v>681</v>
      </c>
      <c r="L79" s="21">
        <v>84449</v>
      </c>
      <c r="M79" s="1">
        <v>85130</v>
      </c>
      <c r="N79" s="1">
        <v>940</v>
      </c>
      <c r="O79" s="1">
        <v>3879</v>
      </c>
      <c r="P79" s="1">
        <v>2758</v>
      </c>
      <c r="Q79" s="16">
        <f t="shared" si="2"/>
        <v>1232</v>
      </c>
      <c r="R79" s="1">
        <f t="shared" si="3"/>
        <v>2.0170303352847259</v>
      </c>
      <c r="S79" s="72">
        <f t="shared" si="4"/>
        <v>2.9363487142075505E-2</v>
      </c>
      <c r="T79" s="62">
        <f t="shared" ref="T79:T142" si="5">E79/C79</f>
        <v>4.4613463503235327E-2</v>
      </c>
    </row>
    <row r="80" spans="1:2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79">
        <v>3032</v>
      </c>
      <c r="G80" s="1">
        <v>171</v>
      </c>
      <c r="H80" s="1">
        <v>4319</v>
      </c>
      <c r="I80" s="1">
        <v>116689</v>
      </c>
      <c r="J80" s="1"/>
      <c r="K80" s="21">
        <v>705</v>
      </c>
      <c r="L80" s="21">
        <v>87447</v>
      </c>
      <c r="M80" s="1">
        <v>88152</v>
      </c>
      <c r="N80" s="1">
        <v>945</v>
      </c>
      <c r="O80" s="1">
        <v>4068</v>
      </c>
      <c r="P80" s="1">
        <v>2919</v>
      </c>
      <c r="Q80" s="16">
        <f t="shared" si="2"/>
        <v>1351</v>
      </c>
      <c r="R80" s="1">
        <f t="shared" si="3"/>
        <v>2.1196047841913677</v>
      </c>
      <c r="S80" s="72">
        <f t="shared" si="4"/>
        <v>2.924076607387141E-2</v>
      </c>
      <c r="T80" s="62">
        <f t="shared" si="5"/>
        <v>4.341268986319078E-2</v>
      </c>
    </row>
    <row r="81" spans="1:20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79">
        <v>3062</v>
      </c>
      <c r="G81" s="1">
        <v>172</v>
      </c>
      <c r="H81" s="1">
        <v>4589</v>
      </c>
      <c r="I81" s="1">
        <v>121278</v>
      </c>
      <c r="J81" s="1"/>
      <c r="K81" s="21">
        <v>731</v>
      </c>
      <c r="L81" s="21">
        <v>90667</v>
      </c>
      <c r="M81" s="1">
        <v>91398</v>
      </c>
      <c r="N81" s="1">
        <v>947</v>
      </c>
      <c r="O81" s="1">
        <v>4334</v>
      </c>
      <c r="P81" s="1">
        <v>3154</v>
      </c>
      <c r="Q81" s="16">
        <f t="shared" ref="Q81:Q95" si="6">C81-P81-O81-N81</f>
        <v>1496</v>
      </c>
      <c r="R81" s="1">
        <f t="shared" si="3"/>
        <v>2.3522434244455903</v>
      </c>
      <c r="S81" s="72">
        <f t="shared" si="4"/>
        <v>2.66542693320936E-2</v>
      </c>
      <c r="T81" s="62">
        <f t="shared" si="5"/>
        <v>4.1889034336924778E-2</v>
      </c>
    </row>
    <row r="82" spans="1:20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79">
        <v>3530</v>
      </c>
      <c r="G82" s="1">
        <v>173</v>
      </c>
      <c r="H82" s="1">
        <v>4615</v>
      </c>
      <c r="I82" s="1">
        <v>125893</v>
      </c>
      <c r="J82" s="1"/>
      <c r="K82" s="21">
        <v>754</v>
      </c>
      <c r="L82" s="21">
        <v>93528</v>
      </c>
      <c r="M82" s="1">
        <v>94282</v>
      </c>
      <c r="N82" s="1">
        <v>948</v>
      </c>
      <c r="O82" s="1">
        <v>4648</v>
      </c>
      <c r="P82" s="1">
        <v>3314</v>
      </c>
      <c r="Q82" s="16">
        <f t="shared" si="6"/>
        <v>1739</v>
      </c>
      <c r="R82" s="1">
        <f t="shared" si="3"/>
        <v>2.5107125062282014</v>
      </c>
      <c r="S82" s="72">
        <f t="shared" si="4"/>
        <v>2.5874962608435536E-2</v>
      </c>
      <c r="T82" s="62">
        <f t="shared" si="5"/>
        <v>4.0661094938491876E-2</v>
      </c>
    </row>
    <row r="83" spans="1:20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79">
        <v>3732</v>
      </c>
      <c r="G83" s="1">
        <v>181</v>
      </c>
      <c r="H83" s="1">
        <v>3525</v>
      </c>
      <c r="I83" s="1">
        <v>129418</v>
      </c>
      <c r="J83" s="1"/>
      <c r="K83" s="21">
        <v>773</v>
      </c>
      <c r="L83" s="21">
        <v>95859</v>
      </c>
      <c r="M83" s="1">
        <v>96632</v>
      </c>
      <c r="N83" s="1">
        <v>951</v>
      </c>
      <c r="O83" s="1">
        <v>4955</v>
      </c>
      <c r="P83" s="1">
        <v>3540</v>
      </c>
      <c r="Q83" s="16">
        <f t="shared" si="6"/>
        <v>1907</v>
      </c>
      <c r="R83" s="1">
        <f t="shared" si="3"/>
        <v>2.7903951975987997</v>
      </c>
      <c r="S83" s="72">
        <f t="shared" si="4"/>
        <v>2.5222965440356744E-2</v>
      </c>
      <c r="T83" s="62">
        <f t="shared" si="5"/>
        <v>3.9196688100061661E-2</v>
      </c>
    </row>
    <row r="84" spans="1:20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79">
        <v>3999</v>
      </c>
      <c r="G84" s="1">
        <v>181</v>
      </c>
      <c r="H84" s="1">
        <v>4050</v>
      </c>
      <c r="I84" s="1">
        <v>133468</v>
      </c>
      <c r="J84" s="1"/>
      <c r="K84" s="21">
        <v>793</v>
      </c>
      <c r="L84" s="21">
        <v>98352</v>
      </c>
      <c r="M84" s="1">
        <v>99145</v>
      </c>
      <c r="N84" s="1">
        <v>955</v>
      </c>
      <c r="O84" s="1">
        <v>5302</v>
      </c>
      <c r="P84" s="1">
        <v>3766</v>
      </c>
      <c r="Q84" s="16">
        <f t="shared" si="6"/>
        <v>2053</v>
      </c>
      <c r="R84" s="1">
        <f t="shared" si="3"/>
        <v>2.8172494172494171</v>
      </c>
      <c r="S84" s="72">
        <f t="shared" si="4"/>
        <v>2.3737704918032787E-2</v>
      </c>
      <c r="T84" s="62">
        <f t="shared" si="5"/>
        <v>3.742961245445512E-2</v>
      </c>
    </row>
    <row r="85" spans="1:20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79">
        <v>4167</v>
      </c>
      <c r="G85" s="1">
        <v>203</v>
      </c>
      <c r="H85" s="1">
        <v>3194</v>
      </c>
      <c r="I85" s="1">
        <v>136662</v>
      </c>
      <c r="J85" s="1"/>
      <c r="K85" s="21">
        <v>709</v>
      </c>
      <c r="L85" s="21">
        <v>100639</v>
      </c>
      <c r="M85" s="1">
        <v>101348</v>
      </c>
      <c r="N85" s="1">
        <v>956</v>
      </c>
      <c r="O85" s="1">
        <v>5563</v>
      </c>
      <c r="P85" s="1">
        <v>4057</v>
      </c>
      <c r="Q85" s="16">
        <f t="shared" si="6"/>
        <v>2052</v>
      </c>
      <c r="R85" s="1">
        <f t="shared" si="3"/>
        <v>2.7879719051799823</v>
      </c>
      <c r="S85" s="72">
        <f t="shared" si="4"/>
        <v>2.5394045534150613E-2</v>
      </c>
      <c r="T85" s="62">
        <f t="shared" si="5"/>
        <v>3.6981311371555275E-2</v>
      </c>
    </row>
    <row r="86" spans="1:20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79">
        <v>4349</v>
      </c>
      <c r="G86" s="1">
        <v>250</v>
      </c>
      <c r="H86" s="1">
        <v>3556</v>
      </c>
      <c r="I86" s="1">
        <v>140218</v>
      </c>
      <c r="J86" s="1"/>
      <c r="K86" s="21">
        <v>727</v>
      </c>
      <c r="L86" s="21">
        <v>103173</v>
      </c>
      <c r="M86" s="1">
        <v>103900</v>
      </c>
      <c r="N86" s="3">
        <v>959</v>
      </c>
      <c r="O86" s="3">
        <v>5813</v>
      </c>
      <c r="P86" s="3">
        <v>4354</v>
      </c>
      <c r="Q86" s="16">
        <f t="shared" si="6"/>
        <v>2102</v>
      </c>
      <c r="R86" s="1">
        <f t="shared" si="3"/>
        <v>2.7330873308733086</v>
      </c>
      <c r="S86" s="72">
        <f t="shared" si="4"/>
        <v>2.9800929789009417E-2</v>
      </c>
      <c r="T86" s="62">
        <f t="shared" si="5"/>
        <v>3.704263683096462E-2</v>
      </c>
    </row>
    <row r="87" spans="1:20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79">
        <v>4617</v>
      </c>
      <c r="G87" s="1">
        <v>254</v>
      </c>
      <c r="H87" s="1">
        <v>4863</v>
      </c>
      <c r="I87" s="1">
        <v>145081</v>
      </c>
      <c r="J87" s="1"/>
      <c r="K87" s="21">
        <v>642</v>
      </c>
      <c r="L87" s="21">
        <v>106456</v>
      </c>
      <c r="M87" s="1">
        <v>107098</v>
      </c>
      <c r="N87" s="1">
        <v>961</v>
      </c>
      <c r="O87" s="1">
        <v>6091</v>
      </c>
      <c r="P87" s="1">
        <v>4694</v>
      </c>
      <c r="Q87" s="16">
        <f t="shared" si="6"/>
        <v>2187</v>
      </c>
      <c r="R87" s="1">
        <f t="shared" si="3"/>
        <v>2.7169811320754715</v>
      </c>
      <c r="S87" s="72">
        <f t="shared" si="4"/>
        <v>2.8811252268602542E-2</v>
      </c>
      <c r="T87" s="62">
        <f t="shared" si="5"/>
        <v>3.5886025981482814E-2</v>
      </c>
    </row>
    <row r="88" spans="1:20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79">
        <v>4788</v>
      </c>
      <c r="G88" s="1">
        <v>259</v>
      </c>
      <c r="H88" s="1">
        <v>5405</v>
      </c>
      <c r="I88" s="1">
        <v>150486</v>
      </c>
      <c r="J88" s="1"/>
      <c r="K88" s="21">
        <v>664</v>
      </c>
      <c r="L88" s="21">
        <v>110132</v>
      </c>
      <c r="M88" s="4">
        <v>110796</v>
      </c>
      <c r="N88" s="1">
        <v>967</v>
      </c>
      <c r="O88" s="1">
        <v>6450</v>
      </c>
      <c r="P88" s="1">
        <v>5051</v>
      </c>
      <c r="Q88" s="16">
        <f t="shared" si="6"/>
        <v>2234</v>
      </c>
      <c r="R88" s="1">
        <f t="shared" si="3"/>
        <v>2.7943890734588406</v>
      </c>
      <c r="S88" s="72">
        <f t="shared" si="4"/>
        <v>2.7535615564533277E-2</v>
      </c>
      <c r="T88" s="62">
        <f t="shared" si="5"/>
        <v>3.4553122024214393E-2</v>
      </c>
    </row>
    <row r="89" spans="1:20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79">
        <v>5100</v>
      </c>
      <c r="G89" s="1">
        <v>244</v>
      </c>
      <c r="H89" s="4">
        <v>4921</v>
      </c>
      <c r="I89" s="4">
        <v>155400</v>
      </c>
      <c r="J89" s="4"/>
      <c r="K89" s="7">
        <v>798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16">
        <f t="shared" si="6"/>
        <v>2316</v>
      </c>
      <c r="R89" s="1">
        <f t="shared" si="3"/>
        <v>2.6931163106137679</v>
      </c>
      <c r="S89" s="72">
        <f t="shared" si="4"/>
        <v>2.4900500051025613E-2</v>
      </c>
      <c r="T89" s="62">
        <f t="shared" si="5"/>
        <v>3.3724625462092227E-2</v>
      </c>
    </row>
    <row r="90" spans="1:20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79">
        <v>5336</v>
      </c>
      <c r="G90" s="1">
        <v>256</v>
      </c>
      <c r="H90" s="4">
        <v>4663</v>
      </c>
      <c r="I90" s="4">
        <v>160070</v>
      </c>
      <c r="J90" s="4"/>
      <c r="K90" s="7">
        <v>819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16">
        <f t="shared" si="6"/>
        <v>2491</v>
      </c>
      <c r="R90" s="1">
        <f t="shared" si="3"/>
        <v>2.6894787336104891</v>
      </c>
      <c r="S90" s="72">
        <f t="shared" si="4"/>
        <v>2.4734299516908212E-2</v>
      </c>
      <c r="T90" s="62">
        <f t="shared" si="5"/>
        <v>3.2564450474898234E-2</v>
      </c>
    </row>
    <row r="91" spans="1:20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79">
        <v>5521</v>
      </c>
      <c r="G91" s="1">
        <v>272</v>
      </c>
      <c r="H91" s="4">
        <v>4014</v>
      </c>
      <c r="I91" s="4">
        <v>164084</v>
      </c>
      <c r="J91" s="4"/>
      <c r="K91" s="7">
        <v>837.57099999999627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16">
        <f t="shared" si="6"/>
        <v>2598</v>
      </c>
      <c r="R91" s="1">
        <f t="shared" si="3"/>
        <v>2.6723456038941285</v>
      </c>
      <c r="S91" s="72">
        <f t="shared" si="4"/>
        <v>2.5206190343805022E-2</v>
      </c>
      <c r="T91" s="62">
        <f t="shared" si="5"/>
        <v>3.1986232271081834E-2</v>
      </c>
    </row>
    <row r="92" spans="1:20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79">
        <v>5709</v>
      </c>
      <c r="G92" s="1">
        <v>271</v>
      </c>
      <c r="H92" s="4">
        <v>3715</v>
      </c>
      <c r="I92" s="4">
        <v>167799</v>
      </c>
      <c r="J92" s="4"/>
      <c r="K92" s="7">
        <v>732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6">
        <f t="shared" si="6"/>
        <v>2646</v>
      </c>
      <c r="R92" s="1">
        <f t="shared" ref="R92:R155" si="7">AVERAGE(B79:B92)/AVERAGE(B65:B78)</f>
        <v>2.5946643717728053</v>
      </c>
      <c r="S92" s="72">
        <f t="shared" si="4"/>
        <v>2.430493273542601E-2</v>
      </c>
      <c r="T92" s="62">
        <f t="shared" si="5"/>
        <v>3.1926500143554408E-2</v>
      </c>
    </row>
    <row r="93" spans="1:20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79">
        <v>5896</v>
      </c>
      <c r="G93" s="1">
        <v>288</v>
      </c>
      <c r="H93" s="4">
        <v>5148</v>
      </c>
      <c r="I93" s="4">
        <v>172947</v>
      </c>
      <c r="J93" s="4"/>
      <c r="K93" s="7">
        <v>879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16">
        <f t="shared" si="6"/>
        <v>2895</v>
      </c>
      <c r="R93" s="1">
        <f t="shared" si="7"/>
        <v>2.5094986807387865</v>
      </c>
      <c r="S93" s="72">
        <f t="shared" si="4"/>
        <v>2.4295596423148304E-2</v>
      </c>
      <c r="T93" s="62">
        <f t="shared" si="5"/>
        <v>3.1060647415251923E-2</v>
      </c>
    </row>
    <row r="94" spans="1:20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79">
        <v>5993</v>
      </c>
      <c r="G94" s="1">
        <v>293</v>
      </c>
      <c r="H94" s="4">
        <v>5501</v>
      </c>
      <c r="I94" s="4">
        <v>178448</v>
      </c>
      <c r="J94" s="4"/>
      <c r="K94" s="7">
        <v>902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16">
        <f t="shared" si="6"/>
        <v>3133</v>
      </c>
      <c r="R94" s="1">
        <f t="shared" si="7"/>
        <v>2.4499509322865554</v>
      </c>
      <c r="S94" s="72">
        <f t="shared" si="4"/>
        <v>2.3085408131106207E-2</v>
      </c>
      <c r="T94" s="62">
        <f t="shared" si="5"/>
        <v>3.0257421631720988E-2</v>
      </c>
    </row>
    <row r="95" spans="1:20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79">
        <v>6088</v>
      </c>
      <c r="G95" s="1">
        <v>248</v>
      </c>
      <c r="H95" s="4">
        <v>5414</v>
      </c>
      <c r="I95" s="4">
        <v>183862</v>
      </c>
      <c r="J95" s="4"/>
      <c r="K95" s="7">
        <v>794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16">
        <f t="shared" si="6"/>
        <v>3329</v>
      </c>
      <c r="R95" s="1">
        <f t="shared" si="7"/>
        <v>2.2510414382810788</v>
      </c>
      <c r="S95" s="72">
        <f t="shared" si="4"/>
        <v>1.8369009702984964E-2</v>
      </c>
      <c r="T95" s="62">
        <f t="shared" si="5"/>
        <v>3.0103480714957668E-2</v>
      </c>
    </row>
    <row r="96" spans="1:20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79">
        <v>6180</v>
      </c>
      <c r="G96" s="1">
        <v>249</v>
      </c>
      <c r="H96" s="4">
        <v>5416</v>
      </c>
      <c r="I96" s="4">
        <v>189278</v>
      </c>
      <c r="J96" s="4"/>
      <c r="K96" s="7">
        <v>812</v>
      </c>
      <c r="L96" s="7">
        <v>134642</v>
      </c>
      <c r="M96" s="4">
        <v>135454</v>
      </c>
      <c r="N96" s="9">
        <v>980</v>
      </c>
      <c r="O96" s="9">
        <v>8883</v>
      </c>
      <c r="P96" s="9">
        <v>7770</v>
      </c>
      <c r="Q96" s="16">
        <f>C96-P96-O96-N96</f>
        <v>3404</v>
      </c>
      <c r="R96" s="1">
        <f t="shared" si="7"/>
        <v>2.0617185949593173</v>
      </c>
      <c r="S96" s="72">
        <f t="shared" si="4"/>
        <v>1.750439367311072E-2</v>
      </c>
      <c r="T96" s="62">
        <f t="shared" si="5"/>
        <v>3.004230641251129E-2</v>
      </c>
    </row>
    <row r="97" spans="1:20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79">
        <v>6909</v>
      </c>
      <c r="G97" s="1">
        <v>247</v>
      </c>
      <c r="H97" s="4">
        <v>4635</v>
      </c>
      <c r="I97" s="4">
        <v>193923</v>
      </c>
      <c r="J97" s="4"/>
      <c r="K97" s="7">
        <v>832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16">
        <f>C97-P97-O97-N97</f>
        <v>3677</v>
      </c>
      <c r="R97" s="1">
        <f t="shared" si="7"/>
        <v>1.912513445679455</v>
      </c>
      <c r="S97" s="72">
        <f t="shared" si="4"/>
        <v>1.7078061259766301E-2</v>
      </c>
      <c r="T97" s="62">
        <f t="shared" si="5"/>
        <v>2.9427792915531336E-2</v>
      </c>
    </row>
    <row r="98" spans="1:20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79">
        <v>7305</v>
      </c>
      <c r="G98" s="1">
        <v>235</v>
      </c>
      <c r="H98" s="4">
        <v>4607</v>
      </c>
      <c r="I98" s="4">
        <v>198520</v>
      </c>
      <c r="J98" s="4"/>
      <c r="K98" s="7">
        <v>847.49400000000605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16">
        <f>C98-P98-O98-N98</f>
        <v>3892</v>
      </c>
      <c r="R98" s="1">
        <f t="shared" si="7"/>
        <v>1.773787853715042</v>
      </c>
      <c r="S98" s="72">
        <f t="shared" si="4"/>
        <v>1.5851602023608771E-2</v>
      </c>
      <c r="T98" s="62">
        <f t="shared" si="5"/>
        <v>2.9130472931473195E-2</v>
      </c>
    </row>
    <row r="99" spans="1:20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79">
        <v>7568</v>
      </c>
      <c r="G99" s="1">
        <v>265</v>
      </c>
      <c r="H99" s="4">
        <v>4531</v>
      </c>
      <c r="I99" s="4">
        <v>203810</v>
      </c>
      <c r="J99" s="4"/>
      <c r="K99" s="7">
        <v>866</v>
      </c>
      <c r="L99" s="7">
        <v>143482</v>
      </c>
      <c r="M99" s="4">
        <v>144348</v>
      </c>
      <c r="N99" s="4">
        <v>986</v>
      </c>
      <c r="O99" s="12">
        <v>9822</v>
      </c>
      <c r="P99" s="12">
        <v>8919</v>
      </c>
      <c r="Q99" s="16">
        <f>C99-P99-O99-N99</f>
        <v>3893</v>
      </c>
      <c r="R99" s="1">
        <f t="shared" si="7"/>
        <v>1.7309085183435677</v>
      </c>
      <c r="S99" s="72">
        <f t="shared" si="4"/>
        <v>1.7253727456214597E-2</v>
      </c>
      <c r="T99" s="62">
        <f t="shared" si="5"/>
        <v>2.9339542760372567E-2</v>
      </c>
    </row>
    <row r="100" spans="1:20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79">
        <v>7991</v>
      </c>
      <c r="G100" s="1">
        <v>263</v>
      </c>
      <c r="H100" s="4">
        <v>5468</v>
      </c>
      <c r="I100" s="4">
        <v>208519</v>
      </c>
      <c r="J100" s="4"/>
      <c r="K100" s="7">
        <v>739</v>
      </c>
      <c r="L100" s="7">
        <v>147178</v>
      </c>
      <c r="M100" s="4">
        <v>147917</v>
      </c>
      <c r="N100" s="12">
        <v>992</v>
      </c>
      <c r="O100" s="12">
        <v>10260</v>
      </c>
      <c r="P100" s="12">
        <v>9406</v>
      </c>
      <c r="Q100" s="16">
        <f>C100-P100-O100-N100</f>
        <v>4103</v>
      </c>
      <c r="R100" s="1">
        <f t="shared" si="7"/>
        <v>1.7302730273027302</v>
      </c>
      <c r="S100" s="72">
        <f t="shared" si="4"/>
        <v>1.6383230548807078E-2</v>
      </c>
      <c r="T100" s="62">
        <f t="shared" si="5"/>
        <v>2.8956827268688663E-2</v>
      </c>
    </row>
    <row r="101" spans="1:20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79">
        <v>8332</v>
      </c>
      <c r="G101" s="1">
        <v>325</v>
      </c>
      <c r="H101" s="4">
        <v>6288</v>
      </c>
      <c r="I101" s="4">
        <v>214807</v>
      </c>
      <c r="J101" s="4"/>
      <c r="K101" s="7">
        <v>757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16">
        <f t="shared" ref="Q101:Q124" si="8">C101-P101-O101-N101</f>
        <v>4386</v>
      </c>
      <c r="R101" s="1">
        <f t="shared" si="7"/>
        <v>1.7083333333333333</v>
      </c>
      <c r="S101" s="72">
        <f t="shared" si="4"/>
        <v>1.9208037825059102E-2</v>
      </c>
      <c r="T101" s="62">
        <f t="shared" si="5"/>
        <v>2.8283372455458498E-2</v>
      </c>
    </row>
    <row r="102" spans="1:20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79">
        <v>8743</v>
      </c>
      <c r="G102" s="1">
        <v>295</v>
      </c>
      <c r="H102" s="4">
        <v>6498</v>
      </c>
      <c r="I102" s="4">
        <v>221305</v>
      </c>
      <c r="J102" s="4"/>
      <c r="K102" s="7">
        <v>777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16">
        <f t="shared" si="8"/>
        <v>4741</v>
      </c>
      <c r="R102" s="1">
        <f t="shared" si="7"/>
        <v>1.6738441215323647</v>
      </c>
      <c r="S102" s="72">
        <f t="shared" si="4"/>
        <v>1.6512734396865379E-2</v>
      </c>
      <c r="T102" s="62">
        <f t="shared" si="5"/>
        <v>2.7947247287473057E-2</v>
      </c>
    </row>
    <row r="103" spans="1:20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79">
        <v>9083</v>
      </c>
      <c r="G103" s="1">
        <v>280</v>
      </c>
      <c r="H103" s="4">
        <v>7019</v>
      </c>
      <c r="I103" s="4">
        <v>228324</v>
      </c>
      <c r="J103" s="4"/>
      <c r="K103" s="7">
        <v>797</v>
      </c>
      <c r="L103" s="39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16">
        <f t="shared" si="8"/>
        <v>5069</v>
      </c>
      <c r="R103" s="1">
        <f t="shared" si="7"/>
        <v>1.6803072273986399</v>
      </c>
      <c r="S103" s="72">
        <f t="shared" si="4"/>
        <v>1.4817950889077053E-2</v>
      </c>
      <c r="T103" s="62">
        <f t="shared" si="5"/>
        <v>2.7291058267278543E-2</v>
      </c>
    </row>
    <row r="104" spans="1:20" x14ac:dyDescent="0.25">
      <c r="A104" s="2">
        <v>43995</v>
      </c>
      <c r="B104" s="59">
        <v>1531</v>
      </c>
      <c r="C104" s="4">
        <v>30295</v>
      </c>
      <c r="D104" s="4">
        <v>30</v>
      </c>
      <c r="E104" s="4">
        <v>815</v>
      </c>
      <c r="F104" s="82">
        <v>9564</v>
      </c>
      <c r="G104" s="9">
        <v>293</v>
      </c>
      <c r="H104" s="4">
        <v>6046</v>
      </c>
      <c r="I104" s="4">
        <v>234370</v>
      </c>
      <c r="J104" s="4"/>
      <c r="K104" s="7">
        <v>815</v>
      </c>
      <c r="L104" s="39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16">
        <f t="shared" si="8"/>
        <v>5627</v>
      </c>
      <c r="R104" s="1">
        <f t="shared" si="7"/>
        <v>1.6743162901307969</v>
      </c>
      <c r="S104" s="72">
        <f t="shared" si="4"/>
        <v>1.4711789515967062E-2</v>
      </c>
      <c r="T104" s="62">
        <f t="shared" si="5"/>
        <v>2.6902129064202012E-2</v>
      </c>
    </row>
    <row r="105" spans="1:20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2">
        <v>9891</v>
      </c>
      <c r="G105" s="17">
        <v>316</v>
      </c>
      <c r="H105" s="4">
        <v>5571</v>
      </c>
      <c r="I105" s="4">
        <v>239941</v>
      </c>
      <c r="J105" s="4"/>
      <c r="K105" s="7">
        <v>832</v>
      </c>
      <c r="L105" s="7">
        <v>165611</v>
      </c>
      <c r="M105" s="4">
        <v>166443</v>
      </c>
      <c r="N105" s="12">
        <v>1022</v>
      </c>
      <c r="O105" s="12">
        <v>12386</v>
      </c>
      <c r="P105" s="12">
        <v>12167</v>
      </c>
      <c r="Q105" s="16">
        <f t="shared" si="8"/>
        <v>6002</v>
      </c>
      <c r="R105" s="1">
        <f t="shared" si="7"/>
        <v>1.6764571948998179</v>
      </c>
      <c r="S105" s="72">
        <f t="shared" si="4"/>
        <v>1.5153694912003069E-2</v>
      </c>
      <c r="T105" s="62">
        <f t="shared" si="5"/>
        <v>2.6379960097539349E-2</v>
      </c>
    </row>
    <row r="106" spans="1:20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2">
        <v>10164</v>
      </c>
      <c r="G106" s="18">
        <v>324</v>
      </c>
      <c r="H106" s="4">
        <v>5118</v>
      </c>
      <c r="I106" s="4">
        <v>245059</v>
      </c>
      <c r="J106" s="4"/>
      <c r="K106" s="7">
        <v>847</v>
      </c>
      <c r="L106" s="7">
        <v>168596</v>
      </c>
      <c r="M106" s="4">
        <v>169443</v>
      </c>
      <c r="N106" s="12">
        <v>1028</v>
      </c>
      <c r="O106" s="12">
        <v>12835</v>
      </c>
      <c r="P106" s="12">
        <v>12828</v>
      </c>
      <c r="Q106" s="16">
        <f t="shared" si="8"/>
        <v>6094</v>
      </c>
      <c r="R106" s="1">
        <f t="shared" si="7"/>
        <v>1.699281370923162</v>
      </c>
      <c r="S106" s="72">
        <f t="shared" si="4"/>
        <v>1.4884917535719208E-2</v>
      </c>
      <c r="T106" s="62">
        <f t="shared" si="5"/>
        <v>2.6048497788622844E-2</v>
      </c>
    </row>
    <row r="107" spans="1:20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2">
        <v>10512</v>
      </c>
      <c r="G107" s="18">
        <v>345</v>
      </c>
      <c r="H107" s="12">
        <v>5556</v>
      </c>
      <c r="I107" s="12">
        <v>250615</v>
      </c>
      <c r="J107" s="12"/>
      <c r="K107" s="7">
        <v>863</v>
      </c>
      <c r="L107" s="7">
        <v>171855</v>
      </c>
      <c r="M107" s="4">
        <v>172718</v>
      </c>
      <c r="N107" s="12">
        <v>1030</v>
      </c>
      <c r="O107" s="12">
        <v>13340</v>
      </c>
      <c r="P107" s="12">
        <v>13602</v>
      </c>
      <c r="Q107" s="16">
        <f t="shared" si="8"/>
        <v>6187</v>
      </c>
      <c r="R107" s="1">
        <f t="shared" si="7"/>
        <v>1.6654400168226262</v>
      </c>
      <c r="S107" s="72">
        <f t="shared" si="4"/>
        <v>1.5152180596424964E-2</v>
      </c>
      <c r="T107" s="62">
        <f t="shared" si="5"/>
        <v>2.5703328551772594E-2</v>
      </c>
    </row>
    <row r="108" spans="1:20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2">
        <v>10721</v>
      </c>
      <c r="G108" s="18">
        <v>353</v>
      </c>
      <c r="H108" s="4">
        <v>6477</v>
      </c>
      <c r="I108" s="4">
        <v>257092</v>
      </c>
      <c r="J108" s="4"/>
      <c r="K108" s="7">
        <v>882</v>
      </c>
      <c r="L108" s="7">
        <v>175554</v>
      </c>
      <c r="M108" s="4">
        <v>176436</v>
      </c>
      <c r="N108" s="12">
        <v>1036</v>
      </c>
      <c r="O108" s="12">
        <v>13805</v>
      </c>
      <c r="P108" s="12">
        <v>14433</v>
      </c>
      <c r="Q108" s="16">
        <f t="shared" si="8"/>
        <v>6278</v>
      </c>
      <c r="R108" s="1">
        <f t="shared" si="7"/>
        <v>1.6306829561385938</v>
      </c>
      <c r="S108" s="72">
        <f t="shared" si="4"/>
        <v>1.4758759093569697E-2</v>
      </c>
      <c r="T108" s="62">
        <f t="shared" si="5"/>
        <v>2.5680693069306929E-2</v>
      </c>
    </row>
    <row r="109" spans="1:20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6">
        <v>11851</v>
      </c>
      <c r="G109" s="4">
        <v>364</v>
      </c>
      <c r="H109" s="4">
        <v>7512</v>
      </c>
      <c r="I109" s="4">
        <v>264604</v>
      </c>
      <c r="J109" s="4"/>
      <c r="K109" s="7">
        <v>906</v>
      </c>
      <c r="L109" s="7">
        <v>180447</v>
      </c>
      <c r="M109" s="4">
        <v>181353</v>
      </c>
      <c r="N109" s="12">
        <v>1049</v>
      </c>
      <c r="O109" s="12">
        <v>14420</v>
      </c>
      <c r="P109" s="12">
        <v>15347</v>
      </c>
      <c r="Q109" s="16">
        <f t="shared" si="8"/>
        <v>6694</v>
      </c>
      <c r="R109" s="1">
        <f t="shared" si="7"/>
        <v>1.6862764195967663</v>
      </c>
      <c r="S109" s="72">
        <f t="shared" si="4"/>
        <v>1.4730282060620777E-2</v>
      </c>
      <c r="T109" s="62">
        <f t="shared" si="5"/>
        <v>2.5273260463876301E-2</v>
      </c>
    </row>
    <row r="110" spans="1:20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6">
        <v>12206</v>
      </c>
      <c r="G110" s="4">
        <v>364</v>
      </c>
      <c r="H110" s="4">
        <v>8625</v>
      </c>
      <c r="I110" s="4">
        <v>273229</v>
      </c>
      <c r="J110" s="4"/>
      <c r="K110" s="7">
        <v>931</v>
      </c>
      <c r="L110" s="7">
        <v>185302</v>
      </c>
      <c r="M110" s="4">
        <v>186233</v>
      </c>
      <c r="N110" s="12">
        <v>1044</v>
      </c>
      <c r="O110" s="12">
        <v>15003</v>
      </c>
      <c r="P110" s="12">
        <v>16383</v>
      </c>
      <c r="Q110" s="16">
        <f t="shared" si="8"/>
        <v>7140</v>
      </c>
      <c r="R110" s="1">
        <f t="shared" si="7"/>
        <v>1.7839060544807006</v>
      </c>
      <c r="S110" s="72">
        <f t="shared" si="4"/>
        <v>1.3795717263596741E-2</v>
      </c>
      <c r="T110" s="62">
        <f t="shared" si="5"/>
        <v>2.4740965377811473E-2</v>
      </c>
    </row>
    <row r="111" spans="1:20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6">
        <v>12728</v>
      </c>
      <c r="G111" s="4">
        <v>381</v>
      </c>
      <c r="H111" s="4">
        <v>6443</v>
      </c>
      <c r="I111" s="4">
        <v>279672</v>
      </c>
      <c r="J111" s="4"/>
      <c r="K111" s="7">
        <v>950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16">
        <f t="shared" si="8"/>
        <v>7535</v>
      </c>
      <c r="R111" s="1">
        <f t="shared" si="7"/>
        <v>1.7982752155980501</v>
      </c>
      <c r="S111" s="72">
        <f t="shared" si="4"/>
        <v>1.3862106603601964E-2</v>
      </c>
      <c r="T111" s="62">
        <f t="shared" si="5"/>
        <v>2.4051063003591885E-2</v>
      </c>
    </row>
    <row r="112" spans="1:20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8">
        <v>13153</v>
      </c>
      <c r="G112" s="4">
        <v>397</v>
      </c>
      <c r="H112" s="4">
        <v>5719</v>
      </c>
      <c r="I112" s="7">
        <v>285391</v>
      </c>
      <c r="J112" s="7"/>
      <c r="K112" s="7">
        <v>773.26800000001094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16">
        <f t="shared" si="8"/>
        <v>7887</v>
      </c>
      <c r="R112" s="1">
        <f t="shared" si="7"/>
        <v>1.8650060639985073</v>
      </c>
      <c r="S112" s="72">
        <f t="shared" si="4"/>
        <v>1.3870933929632089E-2</v>
      </c>
      <c r="T112" s="62">
        <f t="shared" si="5"/>
        <v>2.3629776790931402E-2</v>
      </c>
    </row>
    <row r="113" spans="1:20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208">
        <v>13576</v>
      </c>
      <c r="G113" s="4">
        <v>414</v>
      </c>
      <c r="H113" s="4">
        <v>7120</v>
      </c>
      <c r="I113" s="7">
        <v>292511</v>
      </c>
      <c r="J113" s="7"/>
      <c r="K113" s="21">
        <v>790</v>
      </c>
      <c r="L113" s="21">
        <v>196839</v>
      </c>
      <c r="M113" s="4">
        <v>197629</v>
      </c>
      <c r="N113" s="16">
        <v>1050</v>
      </c>
      <c r="O113" s="16">
        <v>16924</v>
      </c>
      <c r="P113" s="16">
        <v>18537</v>
      </c>
      <c r="Q113" s="16">
        <f t="shared" si="8"/>
        <v>8420</v>
      </c>
      <c r="R113" s="1">
        <f t="shared" si="7"/>
        <v>1.9385972891840264</v>
      </c>
      <c r="S113" s="72">
        <f t="shared" si="4"/>
        <v>1.3657957244655582E-2</v>
      </c>
      <c r="T113" s="62">
        <f t="shared" si="5"/>
        <v>2.3213371614252964E-2</v>
      </c>
    </row>
    <row r="114" spans="1:20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8">
        <v>13816</v>
      </c>
      <c r="G114" s="4">
        <v>433</v>
      </c>
      <c r="H114" s="4">
        <v>7832</v>
      </c>
      <c r="I114" s="16">
        <v>300343</v>
      </c>
      <c r="J114" s="16"/>
      <c r="K114" s="21">
        <v>812</v>
      </c>
      <c r="L114" s="67">
        <v>202380</v>
      </c>
      <c r="M114" s="16">
        <v>203192</v>
      </c>
      <c r="N114" s="12">
        <v>1052</v>
      </c>
      <c r="O114" s="16">
        <v>17655</v>
      </c>
      <c r="P114" s="16">
        <v>19603</v>
      </c>
      <c r="Q114" s="16">
        <f t="shared" si="8"/>
        <v>8906</v>
      </c>
      <c r="R114" s="1">
        <f t="shared" si="7"/>
        <v>1.9468527830761226</v>
      </c>
      <c r="S114" s="72">
        <f t="shared" si="4"/>
        <v>1.3396448239589135E-2</v>
      </c>
      <c r="T114" s="62">
        <f t="shared" si="5"/>
        <v>2.2831243646221619E-2</v>
      </c>
    </row>
    <row r="115" spans="1:20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8">
        <v>14788</v>
      </c>
      <c r="G115" s="4">
        <v>457</v>
      </c>
      <c r="H115" s="4">
        <v>9258</v>
      </c>
      <c r="I115" s="4">
        <v>309601</v>
      </c>
      <c r="J115" s="4"/>
      <c r="K115" s="21">
        <v>832.92800000001444</v>
      </c>
      <c r="L115" s="21">
        <v>207399.07199999999</v>
      </c>
      <c r="M115" s="1">
        <v>208232</v>
      </c>
      <c r="N115" s="11">
        <v>1060</v>
      </c>
      <c r="O115" s="11">
        <v>18460</v>
      </c>
      <c r="P115" s="11">
        <v>20816</v>
      </c>
      <c r="Q115" s="16">
        <f t="shared" si="8"/>
        <v>9515</v>
      </c>
      <c r="R115" s="1">
        <f t="shared" si="7"/>
        <v>1.9797577567612412</v>
      </c>
      <c r="S115" s="72">
        <f t="shared" si="4"/>
        <v>1.3462161604854627E-2</v>
      </c>
      <c r="T115" s="62">
        <f t="shared" si="5"/>
        <v>2.2386712402960824E-2</v>
      </c>
    </row>
    <row r="116" spans="1:20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208">
        <v>18416</v>
      </c>
      <c r="G116" s="4">
        <v>472</v>
      </c>
      <c r="H116" s="4">
        <v>9120</v>
      </c>
      <c r="I116" s="4">
        <v>318721</v>
      </c>
      <c r="J116" s="4"/>
      <c r="K116" s="7">
        <v>852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16">
        <f t="shared" si="8"/>
        <v>10116</v>
      </c>
      <c r="R116" s="1">
        <f t="shared" si="7"/>
        <v>1.9796385447083893</v>
      </c>
      <c r="S116" s="72">
        <f t="shared" si="4"/>
        <v>1.4350430208871728E-2</v>
      </c>
      <c r="T116" s="62">
        <f t="shared" si="5"/>
        <v>2.1922717654459842E-2</v>
      </c>
    </row>
    <row r="117" spans="1:20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8">
        <v>19143</v>
      </c>
      <c r="G117" s="4">
        <v>507</v>
      </c>
      <c r="H117" s="4">
        <v>10315</v>
      </c>
      <c r="I117" s="4">
        <v>329036</v>
      </c>
      <c r="J117" s="4"/>
      <c r="K117" s="7">
        <v>874</v>
      </c>
      <c r="L117" s="7">
        <v>217766</v>
      </c>
      <c r="M117" s="4">
        <v>218640</v>
      </c>
      <c r="N117" s="12">
        <v>1061</v>
      </c>
      <c r="O117" s="12">
        <v>20095</v>
      </c>
      <c r="P117" s="12">
        <v>23464</v>
      </c>
      <c r="Q117" s="16">
        <f t="shared" si="8"/>
        <v>10723</v>
      </c>
      <c r="R117" s="1">
        <f t="shared" si="7"/>
        <v>1.9916822780067442</v>
      </c>
      <c r="S117" s="72">
        <f t="shared" si="4"/>
        <v>1.4479095270733379E-2</v>
      </c>
      <c r="T117" s="62">
        <f t="shared" si="5"/>
        <v>2.1393852881123176E-2</v>
      </c>
    </row>
    <row r="118" spans="1:20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208">
        <v>20134</v>
      </c>
      <c r="G118" s="4">
        <v>542</v>
      </c>
      <c r="H118" s="4">
        <v>7915</v>
      </c>
      <c r="I118" s="4">
        <v>336951</v>
      </c>
      <c r="J118" s="4"/>
      <c r="K118" s="7">
        <v>892.88399999999092</v>
      </c>
      <c r="L118" s="7">
        <v>222328.11600000001</v>
      </c>
      <c r="M118" s="4">
        <v>223221</v>
      </c>
      <c r="N118" s="12">
        <v>1062</v>
      </c>
      <c r="O118" s="4">
        <v>20807</v>
      </c>
      <c r="P118" s="4">
        <v>24743</v>
      </c>
      <c r="Q118" s="16">
        <f t="shared" si="8"/>
        <v>11132</v>
      </c>
      <c r="R118" s="1">
        <f t="shared" si="7"/>
        <v>1.9493643917335415</v>
      </c>
      <c r="S118" s="72">
        <f t="shared" si="4"/>
        <v>1.4888882784385903E-2</v>
      </c>
      <c r="T118" s="62">
        <f t="shared" si="5"/>
        <v>2.090260459961208E-2</v>
      </c>
    </row>
    <row r="119" spans="1:20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8">
        <v>21138</v>
      </c>
      <c r="G119" s="4">
        <v>535</v>
      </c>
      <c r="H119" s="4">
        <v>7458</v>
      </c>
      <c r="I119" s="4">
        <v>344409</v>
      </c>
      <c r="J119" s="4"/>
      <c r="K119" s="7">
        <v>908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16">
        <f t="shared" si="8"/>
        <v>11671</v>
      </c>
      <c r="R119" s="1">
        <f t="shared" si="7"/>
        <v>1.9255738150210511</v>
      </c>
      <c r="S119" s="72">
        <f t="shared" si="4"/>
        <v>1.4243118044832543E-2</v>
      </c>
      <c r="T119" s="62">
        <f t="shared" si="5"/>
        <v>2.057297315335458E-2</v>
      </c>
    </row>
    <row r="120" spans="1:20" x14ac:dyDescent="0.25">
      <c r="A120" s="73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208">
        <v>22028</v>
      </c>
      <c r="G120" s="4">
        <v>555</v>
      </c>
      <c r="H120" s="4">
        <v>7933</v>
      </c>
      <c r="I120" s="4">
        <v>350402</v>
      </c>
      <c r="J120" s="4"/>
      <c r="K120" s="7">
        <v>928</v>
      </c>
      <c r="L120" s="7">
        <f>M120-K120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16">
        <f t="shared" si="8"/>
        <v>11587</v>
      </c>
      <c r="R120" s="1">
        <f t="shared" si="7"/>
        <v>1.9182173064411192</v>
      </c>
      <c r="S120" s="72">
        <f t="shared" si="4"/>
        <v>1.4245745527349264E-2</v>
      </c>
      <c r="T120" s="62">
        <f t="shared" si="5"/>
        <v>2.0572364617460013E-2</v>
      </c>
    </row>
    <row r="121" spans="1:20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8">
        <v>23040</v>
      </c>
      <c r="G121" s="4">
        <v>576</v>
      </c>
      <c r="H121" s="4">
        <v>10506</v>
      </c>
      <c r="I121" s="4">
        <v>362908</v>
      </c>
      <c r="J121" s="4"/>
      <c r="K121" s="7">
        <v>946</v>
      </c>
      <c r="L121" s="7">
        <f>M121-K121</f>
        <v>235617</v>
      </c>
      <c r="M121" s="4">
        <v>236563</v>
      </c>
      <c r="N121" s="16">
        <v>1065</v>
      </c>
      <c r="O121" s="4">
        <v>23565</v>
      </c>
      <c r="P121" s="16">
        <v>28732</v>
      </c>
      <c r="Q121" s="16">
        <f t="shared" si="8"/>
        <v>11168</v>
      </c>
      <c r="R121" s="1">
        <f t="shared" si="7"/>
        <v>1.9173611111111111</v>
      </c>
      <c r="S121" s="72">
        <f t="shared" si="4"/>
        <v>1.4334420028370206E-2</v>
      </c>
      <c r="T121" s="62">
        <f t="shared" si="5"/>
        <v>2.0254145358747869E-2</v>
      </c>
    </row>
    <row r="122" spans="1:20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208">
        <v>24186</v>
      </c>
      <c r="G122" s="4">
        <v>594</v>
      </c>
      <c r="H122" s="4">
        <v>9200</v>
      </c>
      <c r="I122" s="4">
        <v>372108</v>
      </c>
      <c r="J122" s="4"/>
      <c r="K122" s="7">
        <v>966</v>
      </c>
      <c r="L122" s="7">
        <v>240610</v>
      </c>
      <c r="M122" s="4">
        <v>246576</v>
      </c>
      <c r="N122" s="12">
        <v>1066</v>
      </c>
      <c r="O122" s="12">
        <v>24124</v>
      </c>
      <c r="P122" s="12">
        <v>30493</v>
      </c>
      <c r="Q122" s="16">
        <f t="shared" si="8"/>
        <v>11514</v>
      </c>
      <c r="R122" s="1">
        <f t="shared" si="7"/>
        <v>1.9433185949398182</v>
      </c>
      <c r="S122" s="72">
        <f t="shared" si="4"/>
        <v>1.4258281325012001E-2</v>
      </c>
      <c r="T122" s="62">
        <f t="shared" si="5"/>
        <v>2.0105064214176228E-2</v>
      </c>
    </row>
    <row r="123" spans="1:20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208">
        <v>25224</v>
      </c>
      <c r="G123" s="4">
        <v>620</v>
      </c>
      <c r="H123" s="4">
        <v>9323</v>
      </c>
      <c r="I123" s="4">
        <v>381431</v>
      </c>
      <c r="J123" s="4"/>
      <c r="K123" s="7">
        <f>M123-L123</f>
        <v>737.55600000001141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16">
        <f t="shared" si="8"/>
        <v>11761</v>
      </c>
      <c r="R123" s="1">
        <f t="shared" si="7"/>
        <v>1.873216658002657</v>
      </c>
      <c r="S123" s="72">
        <f t="shared" si="4"/>
        <v>1.4308132557924859E-2</v>
      </c>
      <c r="T123" s="62">
        <f t="shared" si="5"/>
        <v>1.9802404884116612E-2</v>
      </c>
    </row>
    <row r="124" spans="1:20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208">
        <v>25930</v>
      </c>
      <c r="G124" s="1">
        <v>637</v>
      </c>
      <c r="H124" s="4">
        <v>8951</v>
      </c>
      <c r="I124" s="4">
        <v>390382</v>
      </c>
      <c r="J124" s="4"/>
      <c r="K124" s="7">
        <v>751</v>
      </c>
      <c r="L124" s="7">
        <v>249794</v>
      </c>
      <c r="M124" s="4">
        <f>L124+K124</f>
        <v>250545</v>
      </c>
      <c r="N124" s="12">
        <v>1068</v>
      </c>
      <c r="O124" s="12">
        <v>25848</v>
      </c>
      <c r="P124" s="12">
        <v>33867</v>
      </c>
      <c r="Q124" s="16">
        <f t="shared" si="8"/>
        <v>12003</v>
      </c>
      <c r="R124" s="1">
        <f t="shared" si="7"/>
        <v>1.792262450763503</v>
      </c>
      <c r="S124" s="72">
        <f t="shared" si="4"/>
        <v>1.4024967524604241E-2</v>
      </c>
      <c r="T124" s="62">
        <f t="shared" si="5"/>
        <v>1.9742807682796144E-2</v>
      </c>
    </row>
    <row r="125" spans="1:20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208">
        <v>27597</v>
      </c>
      <c r="G125" s="1">
        <v>658</v>
      </c>
      <c r="H125" s="4">
        <v>9072</v>
      </c>
      <c r="I125" s="4">
        <v>399454</v>
      </c>
      <c r="J125" s="4"/>
      <c r="K125" s="7">
        <v>765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16">
        <f>C125-P125-O125-N125</f>
        <v>12573</v>
      </c>
      <c r="R125" s="1">
        <f t="shared" si="7"/>
        <v>1.7812760633861551</v>
      </c>
      <c r="S125" s="72">
        <f t="shared" si="4"/>
        <v>1.4212276988206833E-2</v>
      </c>
      <c r="T125" s="62">
        <f t="shared" si="5"/>
        <v>1.9648163871789429E-2</v>
      </c>
    </row>
    <row r="126" spans="1:20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208">
        <v>28531</v>
      </c>
      <c r="G126" s="1">
        <v>676</v>
      </c>
      <c r="H126" s="4">
        <v>6756</v>
      </c>
      <c r="I126" s="4">
        <v>406210</v>
      </c>
      <c r="J126" s="4"/>
      <c r="K126" s="7">
        <v>776</v>
      </c>
      <c r="L126" s="7">
        <v>258025</v>
      </c>
      <c r="M126" s="4">
        <v>258801</v>
      </c>
      <c r="N126" s="12">
        <v>1072</v>
      </c>
      <c r="O126" s="12">
        <v>27239</v>
      </c>
      <c r="P126" s="12">
        <v>36235</v>
      </c>
      <c r="Q126" s="4">
        <f>77815-P126-O126-N126</f>
        <v>13269</v>
      </c>
      <c r="R126" s="1">
        <f t="shared" si="7"/>
        <v>1.7522885298384276</v>
      </c>
      <c r="S126" s="72">
        <f t="shared" si="4"/>
        <v>1.4149067542960001E-2</v>
      </c>
      <c r="T126" s="62">
        <f t="shared" si="5"/>
        <v>1.9366446057957978E-2</v>
      </c>
    </row>
    <row r="127" spans="1:20" x14ac:dyDescent="0.25">
      <c r="A127" s="73">
        <v>44018</v>
      </c>
      <c r="B127" s="4">
        <v>2632</v>
      </c>
      <c r="C127" s="4">
        <v>80447</v>
      </c>
      <c r="D127" s="4">
        <v>75</v>
      </c>
      <c r="E127" s="4">
        <v>1582</v>
      </c>
      <c r="F127" s="208">
        <v>30095</v>
      </c>
      <c r="G127" s="1">
        <v>688</v>
      </c>
      <c r="H127" s="4">
        <v>8487</v>
      </c>
      <c r="I127" s="19">
        <v>414697</v>
      </c>
      <c r="J127" s="19"/>
      <c r="K127" s="7">
        <v>789</v>
      </c>
      <c r="L127" s="7">
        <f>M127-K127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1">
        <f t="shared" si="7"/>
        <v>1.6665571770447185</v>
      </c>
      <c r="S127" s="72">
        <f t="shared" si="4"/>
        <v>1.41070330120976E-2</v>
      </c>
      <c r="T127" s="62">
        <f t="shared" si="5"/>
        <v>1.966512113565453E-2</v>
      </c>
    </row>
    <row r="128" spans="1:20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208">
        <v>36502</v>
      </c>
      <c r="G128" s="4">
        <v>646</v>
      </c>
      <c r="H128" s="4">
        <v>9805</v>
      </c>
      <c r="I128" s="19">
        <v>423782</v>
      </c>
      <c r="J128" s="19"/>
      <c r="K128" s="7">
        <v>803</v>
      </c>
      <c r="L128" s="7">
        <v>266938</v>
      </c>
      <c r="M128" s="4">
        <v>267741</v>
      </c>
      <c r="N128" s="12">
        <v>1074</v>
      </c>
      <c r="O128" s="12">
        <v>28792</v>
      </c>
      <c r="P128" s="12">
        <v>39718</v>
      </c>
      <c r="Q128" s="4">
        <f>83426-P128-O128-N128</f>
        <v>13842</v>
      </c>
      <c r="R128" s="1">
        <f t="shared" si="7"/>
        <v>1.6125584502338011</v>
      </c>
      <c r="S128" s="72">
        <f t="shared" si="4"/>
        <v>1.4266784452296819E-2</v>
      </c>
      <c r="T128" s="62">
        <f t="shared" si="5"/>
        <v>1.9706086831443436E-2</v>
      </c>
    </row>
    <row r="129" spans="1:20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208">
        <v>38313</v>
      </c>
      <c r="G129" s="4">
        <v>671</v>
      </c>
      <c r="H129" s="4">
        <v>10910</v>
      </c>
      <c r="I129" s="19">
        <v>434692</v>
      </c>
      <c r="J129" s="19"/>
      <c r="K129" s="7">
        <v>819</v>
      </c>
      <c r="L129" s="7">
        <v>272349</v>
      </c>
      <c r="M129" s="4">
        <v>273168</v>
      </c>
      <c r="N129" s="12">
        <v>1074</v>
      </c>
      <c r="O129" s="12">
        <v>29747</v>
      </c>
      <c r="P129" s="12">
        <v>41495</v>
      </c>
      <c r="Q129" s="4">
        <f>87030-P129-O129-N129</f>
        <v>14714</v>
      </c>
      <c r="R129" s="1">
        <f t="shared" si="7"/>
        <v>1.5579534026148174</v>
      </c>
      <c r="S129" s="72">
        <f t="shared" si="4"/>
        <v>1.4269916209433882E-2</v>
      </c>
      <c r="T129" s="62">
        <f t="shared" si="5"/>
        <v>1.9476042743881421E-2</v>
      </c>
    </row>
    <row r="130" spans="1:20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208">
        <v>38984</v>
      </c>
      <c r="G130" s="4">
        <v>662</v>
      </c>
      <c r="H130" s="4">
        <v>11041</v>
      </c>
      <c r="I130" s="19">
        <v>445733</v>
      </c>
      <c r="J130" s="19"/>
      <c r="K130" s="7">
        <v>836</v>
      </c>
      <c r="L130" s="7">
        <v>277811</v>
      </c>
      <c r="M130" s="4">
        <v>278647</v>
      </c>
      <c r="N130" s="12">
        <v>1076</v>
      </c>
      <c r="O130" s="12">
        <v>30597</v>
      </c>
      <c r="P130" s="12">
        <v>43374</v>
      </c>
      <c r="Q130" s="4">
        <f>90693-P130-O130-N130</f>
        <v>15646</v>
      </c>
      <c r="R130" s="1">
        <f t="shared" si="7"/>
        <v>1.5243182905437729</v>
      </c>
      <c r="S130" s="72">
        <f t="shared" si="4"/>
        <v>1.3243178362807074E-2</v>
      </c>
      <c r="T130" s="62">
        <f t="shared" si="5"/>
        <v>1.8976106204447972E-2</v>
      </c>
    </row>
    <row r="131" spans="1:20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208">
        <v>41408</v>
      </c>
      <c r="G131" s="4">
        <v>686</v>
      </c>
      <c r="H131" s="4">
        <v>10309</v>
      </c>
      <c r="I131" s="19">
        <v>456042</v>
      </c>
      <c r="J131" s="19"/>
      <c r="K131" s="7">
        <v>851</v>
      </c>
      <c r="L131" s="7">
        <v>283021</v>
      </c>
      <c r="M131" s="4">
        <f>L131+K131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1">
        <f t="shared" si="7"/>
        <v>1.456676323413221</v>
      </c>
      <c r="S131" s="72">
        <f t="shared" si="4"/>
        <v>1.3483499420170214E-2</v>
      </c>
      <c r="T131" s="62">
        <f t="shared" si="5"/>
        <v>1.8870933446736127E-2</v>
      </c>
    </row>
    <row r="132" spans="1:20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208">
        <v>42694</v>
      </c>
      <c r="G132" s="4">
        <v>701</v>
      </c>
      <c r="H132" s="4">
        <v>10266</v>
      </c>
      <c r="I132" s="4">
        <v>466308</v>
      </c>
      <c r="J132" s="4"/>
      <c r="K132" s="7">
        <v>867</v>
      </c>
      <c r="L132" s="7">
        <v>288165</v>
      </c>
      <c r="M132" s="4">
        <f>L132+K132</f>
        <v>289032</v>
      </c>
      <c r="N132" s="12">
        <v>1080</v>
      </c>
      <c r="O132" s="12">
        <v>32616</v>
      </c>
      <c r="P132" s="12">
        <v>46824</v>
      </c>
      <c r="Q132" s="12">
        <v>16989</v>
      </c>
      <c r="R132" s="1">
        <f t="shared" si="7"/>
        <v>1.4486866552515574</v>
      </c>
      <c r="S132" s="72">
        <f t="shared" si="4"/>
        <v>1.3225416949664176E-2</v>
      </c>
      <c r="T132" s="62">
        <f t="shared" si="5"/>
        <v>1.8572644576398074E-2</v>
      </c>
    </row>
    <row r="133" spans="1:20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208">
        <v>44173</v>
      </c>
      <c r="G133" s="4">
        <v>735</v>
      </c>
      <c r="H133" s="4">
        <v>8114</v>
      </c>
      <c r="I133" s="4">
        <v>474422</v>
      </c>
      <c r="J133" s="4"/>
      <c r="K133" s="7">
        <v>879</v>
      </c>
      <c r="L133" s="7">
        <v>292418</v>
      </c>
      <c r="M133" s="4">
        <f>L133+K133</f>
        <v>293297</v>
      </c>
      <c r="N133" s="12">
        <v>1081</v>
      </c>
      <c r="O133" s="12">
        <v>33376</v>
      </c>
      <c r="P133" s="12">
        <v>48213</v>
      </c>
      <c r="Q133" s="4">
        <f>100166-P133-O133-N133</f>
        <v>17496</v>
      </c>
      <c r="R133" s="1">
        <f t="shared" si="7"/>
        <v>1.4188531527719002</v>
      </c>
      <c r="S133" s="72">
        <f t="shared" si="4"/>
        <v>1.3573908546945408E-2</v>
      </c>
      <c r="T133" s="62">
        <f t="shared" si="5"/>
        <v>1.8419423756564104E-2</v>
      </c>
    </row>
    <row r="134" spans="1:20" x14ac:dyDescent="0.25">
      <c r="A134" s="73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208">
        <v>45467</v>
      </c>
      <c r="G134" s="4">
        <v>752</v>
      </c>
      <c r="H134" s="4">
        <v>9377</v>
      </c>
      <c r="I134" s="4">
        <v>483799</v>
      </c>
      <c r="J134" s="4"/>
      <c r="K134" s="7">
        <v>894</v>
      </c>
      <c r="L134" s="7">
        <f>M134-K134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1">
        <f t="shared" si="7"/>
        <v>1.3905301360105822</v>
      </c>
      <c r="S134" s="72">
        <f t="shared" si="4"/>
        <v>1.3453797298506128E-2</v>
      </c>
      <c r="T134" s="62">
        <f t="shared" si="5"/>
        <v>1.8428315498958989E-2</v>
      </c>
    </row>
    <row r="135" spans="1:20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208">
        <v>47298</v>
      </c>
      <c r="G135" s="4">
        <v>772</v>
      </c>
      <c r="H135" s="4">
        <v>11266</v>
      </c>
      <c r="I135" s="4">
        <v>495065</v>
      </c>
      <c r="J135" s="4"/>
      <c r="K135" s="7">
        <v>912</v>
      </c>
      <c r="L135" s="7">
        <f>M135-K135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1">
        <f t="shared" si="7"/>
        <v>1.395410095156564</v>
      </c>
      <c r="S135" s="72">
        <f t="shared" si="4"/>
        <v>1.3392547359655818E-2</v>
      </c>
      <c r="T135" s="62">
        <f t="shared" si="5"/>
        <v>1.840800673463661E-2</v>
      </c>
    </row>
    <row r="136" spans="1:20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208">
        <v>49120</v>
      </c>
      <c r="G136" s="4">
        <v>783</v>
      </c>
      <c r="H136" s="4">
        <v>13163</v>
      </c>
      <c r="I136" s="4">
        <v>508228</v>
      </c>
      <c r="J136" s="4"/>
      <c r="K136" s="7">
        <v>932</v>
      </c>
      <c r="L136" s="7">
        <f>M136-K136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1">
        <f t="shared" si="7"/>
        <v>1.3892558066045191</v>
      </c>
      <c r="S136" s="72">
        <f t="shared" si="4"/>
        <v>1.3052175362560427E-2</v>
      </c>
      <c r="T136" s="62">
        <f t="shared" si="5"/>
        <v>1.8441885570349047E-2</v>
      </c>
    </row>
    <row r="137" spans="1:20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208">
        <v>49780</v>
      </c>
      <c r="G137" s="7">
        <v>793</v>
      </c>
      <c r="H137" s="7">
        <v>11053</v>
      </c>
      <c r="I137" s="7">
        <v>519281</v>
      </c>
      <c r="J137" s="7"/>
      <c r="K137" s="7">
        <f>M137-L137</f>
        <v>949.03800000000047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1">
        <f t="shared" si="7"/>
        <v>1.382720236810459</v>
      </c>
      <c r="S137" s="72">
        <f t="shared" si="4"/>
        <v>1.2609117361784675E-2</v>
      </c>
      <c r="T137" s="62">
        <f t="shared" si="5"/>
        <v>1.8399937272941116E-2</v>
      </c>
    </row>
    <row r="138" spans="1:20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208">
        <v>49780</v>
      </c>
      <c r="G138" s="7">
        <v>823</v>
      </c>
      <c r="H138" s="7">
        <v>12472</v>
      </c>
      <c r="I138" s="7">
        <v>531753</v>
      </c>
      <c r="J138" s="7"/>
      <c r="K138" s="7">
        <v>967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1">
        <f t="shared" si="7"/>
        <v>1.4004094412331407</v>
      </c>
      <c r="S138" s="72">
        <f t="shared" si="4"/>
        <v>1.2221017774675913E-2</v>
      </c>
      <c r="T138" s="62">
        <f t="shared" si="5"/>
        <v>1.825634319913496E-2</v>
      </c>
    </row>
    <row r="139" spans="1:20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208">
        <v>52607</v>
      </c>
      <c r="G139" s="7">
        <v>824</v>
      </c>
      <c r="H139" s="40">
        <v>9485</v>
      </c>
      <c r="I139" s="7">
        <v>541238</v>
      </c>
      <c r="J139" s="7"/>
      <c r="K139" s="7">
        <v>980</v>
      </c>
      <c r="L139" s="7">
        <f>M139-K139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1">
        <f t="shared" si="7"/>
        <v>1.3821549806859419</v>
      </c>
      <c r="S139" s="72">
        <f t="shared" si="4"/>
        <v>1.2157157821744199E-2</v>
      </c>
      <c r="T139" s="62">
        <f t="shared" si="5"/>
        <v>1.8106781071073195E-2</v>
      </c>
    </row>
    <row r="140" spans="1:20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208">
        <v>55913</v>
      </c>
      <c r="G140" s="4">
        <v>842</v>
      </c>
      <c r="H140" s="19">
        <v>11068</v>
      </c>
      <c r="I140" s="4">
        <v>552306</v>
      </c>
      <c r="J140" s="4"/>
      <c r="K140" s="7">
        <v>997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1">
        <f t="shared" si="7"/>
        <v>1.3994576077647731</v>
      </c>
      <c r="S140" s="72">
        <f t="shared" si="4"/>
        <v>1.2262612140277292E-2</v>
      </c>
      <c r="T140" s="62">
        <f t="shared" si="5"/>
        <v>1.7818144547726608E-2</v>
      </c>
    </row>
    <row r="141" spans="1:20" x14ac:dyDescent="0.25">
      <c r="A141" s="73">
        <v>44032</v>
      </c>
      <c r="B141" s="7">
        <v>3937</v>
      </c>
      <c r="C141" s="7">
        <v>130774</v>
      </c>
      <c r="D141" s="4">
        <v>113</v>
      </c>
      <c r="E141" s="7">
        <f t="shared" ref="E141:E146" si="9">E140+D141</f>
        <v>2373</v>
      </c>
      <c r="F141" s="208">
        <v>58598</v>
      </c>
      <c r="G141" s="4">
        <v>853</v>
      </c>
      <c r="H141" s="4">
        <v>11207</v>
      </c>
      <c r="I141" s="4">
        <v>563513</v>
      </c>
      <c r="J141" s="4"/>
      <c r="K141" s="7">
        <v>1014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1">
        <f t="shared" si="7"/>
        <v>1.4170514697601082</v>
      </c>
      <c r="S141" s="72">
        <f t="shared" si="4"/>
        <v>1.2220105153073649E-2</v>
      </c>
      <c r="T141" s="62">
        <f t="shared" si="5"/>
        <v>1.8145808799914356E-2</v>
      </c>
    </row>
    <row r="142" spans="1:20" x14ac:dyDescent="0.25">
      <c r="A142" s="2">
        <v>44033</v>
      </c>
      <c r="B142" s="16">
        <v>5344</v>
      </c>
      <c r="C142" s="7">
        <f t="shared" ref="C142:C154" si="10">C141+B142</f>
        <v>136118</v>
      </c>
      <c r="D142" s="4">
        <v>117</v>
      </c>
      <c r="E142" s="7">
        <f t="shared" si="9"/>
        <v>2490</v>
      </c>
      <c r="F142" s="208">
        <v>60531</v>
      </c>
      <c r="G142" s="4">
        <v>890</v>
      </c>
      <c r="H142" s="41">
        <v>14689</v>
      </c>
      <c r="I142" s="4">
        <v>578202</v>
      </c>
      <c r="J142" s="4"/>
      <c r="K142" s="7">
        <v>1037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1">
        <f t="shared" si="7"/>
        <v>1.4552057442695387</v>
      </c>
      <c r="S142" s="72">
        <f t="shared" ref="S142:S160" si="11">G142/(C142-E142-F142)</f>
        <v>1.2175602281899393E-2</v>
      </c>
      <c r="T142" s="62">
        <f t="shared" si="5"/>
        <v>1.8292951703668875E-2</v>
      </c>
    </row>
    <row r="143" spans="1:20" x14ac:dyDescent="0.25">
      <c r="A143" s="2">
        <v>44034</v>
      </c>
      <c r="B143" s="16">
        <v>5782</v>
      </c>
      <c r="C143" s="7">
        <f t="shared" si="10"/>
        <v>141900</v>
      </c>
      <c r="D143" s="4">
        <v>98</v>
      </c>
      <c r="E143" s="7">
        <f t="shared" si="9"/>
        <v>2588</v>
      </c>
      <c r="F143" s="208">
        <v>62815</v>
      </c>
      <c r="G143" s="4">
        <v>902</v>
      </c>
      <c r="H143" s="41">
        <v>14842</v>
      </c>
      <c r="I143" s="4">
        <f>I142+H143</f>
        <v>593044</v>
      </c>
      <c r="J143" s="4"/>
      <c r="K143" s="7">
        <v>1058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1">
        <f t="shared" si="7"/>
        <v>1.4758600285107182</v>
      </c>
      <c r="S143" s="72">
        <f t="shared" si="11"/>
        <v>1.1791312077597814E-2</v>
      </c>
      <c r="T143" s="62">
        <f t="shared" ref="T143:T196" si="12">E143/C143</f>
        <v>1.8238195912614517E-2</v>
      </c>
    </row>
    <row r="144" spans="1:20" x14ac:dyDescent="0.25">
      <c r="A144" s="2">
        <v>44035</v>
      </c>
      <c r="B144" s="43">
        <v>6127</v>
      </c>
      <c r="C144" s="7">
        <f t="shared" si="10"/>
        <v>148027</v>
      </c>
      <c r="D144" s="4">
        <f>29+85</f>
        <v>114</v>
      </c>
      <c r="E144" s="7">
        <f t="shared" si="9"/>
        <v>2702</v>
      </c>
      <c r="F144" s="208">
        <v>65447</v>
      </c>
      <c r="G144" s="4">
        <v>913</v>
      </c>
      <c r="H144" s="12">
        <v>16218</v>
      </c>
      <c r="I144" s="4">
        <v>609262</v>
      </c>
      <c r="J144" s="4"/>
      <c r="K144" s="7">
        <v>1082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1">
        <f t="shared" si="7"/>
        <v>1.4995030860968719</v>
      </c>
      <c r="S144" s="72">
        <f t="shared" si="11"/>
        <v>1.1429930644232455E-2</v>
      </c>
      <c r="T144" s="62">
        <f t="shared" si="12"/>
        <v>1.8253426739716402E-2</v>
      </c>
    </row>
    <row r="145" spans="1:20" x14ac:dyDescent="0.25">
      <c r="A145" s="2">
        <v>44036</v>
      </c>
      <c r="B145" s="4">
        <v>5493</v>
      </c>
      <c r="C145" s="7">
        <f t="shared" si="10"/>
        <v>153520</v>
      </c>
      <c r="D145" s="4">
        <f>20+85</f>
        <v>105</v>
      </c>
      <c r="E145" s="7">
        <f t="shared" si="9"/>
        <v>2807</v>
      </c>
      <c r="F145" s="208">
        <v>68022</v>
      </c>
      <c r="G145" s="4">
        <v>955</v>
      </c>
      <c r="H145" s="19">
        <v>14631</v>
      </c>
      <c r="I145" s="4">
        <f>I144+H145</f>
        <v>623893</v>
      </c>
      <c r="J145" s="4"/>
      <c r="K145" s="7">
        <v>736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4">
        <f>153520-P145-O145-N145</f>
        <v>26463</v>
      </c>
      <c r="R145" s="1">
        <f t="shared" si="7"/>
        <v>1.5357853139447786</v>
      </c>
      <c r="S145" s="72">
        <f t="shared" si="11"/>
        <v>1.1549019844964991E-2</v>
      </c>
      <c r="T145" s="62">
        <f t="shared" si="12"/>
        <v>1.8284262636789995E-2</v>
      </c>
    </row>
    <row r="146" spans="1:20" x14ac:dyDescent="0.25">
      <c r="A146" s="2">
        <v>44037</v>
      </c>
      <c r="B146" s="4">
        <v>4814</v>
      </c>
      <c r="C146" s="7">
        <f t="shared" si="10"/>
        <v>158334</v>
      </c>
      <c r="D146" s="4">
        <v>86</v>
      </c>
      <c r="E146" s="7">
        <f t="shared" si="9"/>
        <v>2893</v>
      </c>
      <c r="F146" s="208">
        <v>70518</v>
      </c>
      <c r="G146" s="4">
        <v>980</v>
      </c>
      <c r="H146" s="4">
        <v>12951</v>
      </c>
      <c r="I146" s="4">
        <v>636844</v>
      </c>
      <c r="J146" s="4"/>
      <c r="K146" s="7">
        <f>M146-L146</f>
        <v>748.94599999999627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1">
        <f t="shared" si="7"/>
        <v>1.5296366151137935</v>
      </c>
      <c r="S146" s="72">
        <f t="shared" si="11"/>
        <v>1.1539865525240512E-2</v>
      </c>
      <c r="T146" s="62">
        <f t="shared" si="12"/>
        <v>1.8271502014728359E-2</v>
      </c>
    </row>
    <row r="147" spans="1:20" x14ac:dyDescent="0.25">
      <c r="A147" s="2">
        <v>44038</v>
      </c>
      <c r="B147" s="4">
        <v>4192</v>
      </c>
      <c r="C147" s="7">
        <f t="shared" si="10"/>
        <v>162526</v>
      </c>
      <c r="D147" s="4">
        <v>45</v>
      </c>
      <c r="E147" s="7">
        <f>E146+D147</f>
        <v>2938</v>
      </c>
      <c r="F147" s="208">
        <v>72575</v>
      </c>
      <c r="G147" s="4">
        <v>993</v>
      </c>
      <c r="H147" s="4">
        <v>10870</v>
      </c>
      <c r="I147" s="19">
        <v>647714</v>
      </c>
      <c r="J147" s="19"/>
      <c r="K147" s="7">
        <f>M147-L147</f>
        <v>759.3979999999865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1">
        <f t="shared" si="7"/>
        <v>1.5499962717172471</v>
      </c>
      <c r="S147" s="72">
        <f t="shared" si="11"/>
        <v>1.1412087848942112E-2</v>
      </c>
      <c r="T147" s="62">
        <f t="shared" si="12"/>
        <v>1.8077107662773956E-2</v>
      </c>
    </row>
    <row r="148" spans="1:20" x14ac:dyDescent="0.25">
      <c r="A148" s="73">
        <v>44039</v>
      </c>
      <c r="B148" s="4">
        <v>4890</v>
      </c>
      <c r="C148" s="7">
        <f t="shared" si="10"/>
        <v>167416</v>
      </c>
      <c r="D148" s="7">
        <f>17+104</f>
        <v>121</v>
      </c>
      <c r="E148" s="7">
        <f>E147+D148</f>
        <v>3059</v>
      </c>
      <c r="F148" s="208">
        <v>75083</v>
      </c>
      <c r="G148" s="4">
        <v>1002</v>
      </c>
      <c r="H148" s="4">
        <v>12398</v>
      </c>
      <c r="I148" s="19">
        <f>I147+H148</f>
        <v>660112</v>
      </c>
      <c r="J148" s="19"/>
      <c r="K148" s="7">
        <v>771</v>
      </c>
      <c r="L148" s="7">
        <f>M148-K148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1">
        <f t="shared" si="7"/>
        <v>1.564797424201771</v>
      </c>
      <c r="S148" s="72">
        <f t="shared" si="11"/>
        <v>1.1223872572081458E-2</v>
      </c>
      <c r="T148" s="62">
        <f t="shared" si="12"/>
        <v>1.8271849763463469E-2</v>
      </c>
    </row>
    <row r="149" spans="1:20" x14ac:dyDescent="0.25">
      <c r="A149" s="2">
        <v>44040</v>
      </c>
      <c r="B149" s="4">
        <v>5939</v>
      </c>
      <c r="C149" s="7">
        <f t="shared" si="10"/>
        <v>173355</v>
      </c>
      <c r="D149" s="7">
        <f>23+97</f>
        <v>120</v>
      </c>
      <c r="E149" s="7">
        <v>3178</v>
      </c>
      <c r="F149" s="208">
        <v>77855</v>
      </c>
      <c r="G149" s="4">
        <v>1024</v>
      </c>
      <c r="H149" s="4">
        <v>14899</v>
      </c>
      <c r="I149" s="19">
        <v>675011</v>
      </c>
      <c r="J149" s="19"/>
      <c r="K149" s="7">
        <f t="shared" ref="K149:K202" si="13">M149-L149</f>
        <v>785.48800000001211</v>
      </c>
      <c r="L149" s="7">
        <f t="shared" ref="L149:L178" si="14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1">
        <f t="shared" si="7"/>
        <v>1.5678621991505426</v>
      </c>
      <c r="S149" s="72">
        <f t="shared" si="11"/>
        <v>1.1091614133142696E-2</v>
      </c>
      <c r="T149" s="62">
        <f t="shared" si="12"/>
        <v>1.8332323844134867E-2</v>
      </c>
    </row>
    <row r="150" spans="1:20" x14ac:dyDescent="0.25">
      <c r="A150" s="2">
        <v>44041</v>
      </c>
      <c r="B150" s="7">
        <v>5641</v>
      </c>
      <c r="C150" s="7">
        <f t="shared" si="10"/>
        <v>178996</v>
      </c>
      <c r="D150" s="4">
        <v>110</v>
      </c>
      <c r="E150" s="7">
        <f>E149+D150</f>
        <v>3288</v>
      </c>
      <c r="F150" s="208">
        <v>80596</v>
      </c>
      <c r="G150" s="4">
        <v>1057</v>
      </c>
      <c r="H150" s="4">
        <v>15812</v>
      </c>
      <c r="I150" s="19">
        <v>690823</v>
      </c>
      <c r="J150" s="19"/>
      <c r="K150" s="7">
        <f t="shared" si="13"/>
        <v>801.66200000001118</v>
      </c>
      <c r="L150" s="7">
        <f t="shared" si="14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1">
        <f t="shared" si="7"/>
        <v>1.543047562723199</v>
      </c>
      <c r="S150" s="72">
        <f t="shared" si="11"/>
        <v>1.1113213895197241E-2</v>
      </c>
      <c r="T150" s="62">
        <f t="shared" si="12"/>
        <v>1.8369125567051777E-2</v>
      </c>
    </row>
    <row r="151" spans="1:20" x14ac:dyDescent="0.25">
      <c r="A151" s="2">
        <v>44042</v>
      </c>
      <c r="B151" s="4">
        <v>6377</v>
      </c>
      <c r="C151" s="7">
        <f t="shared" si="10"/>
        <v>185373</v>
      </c>
      <c r="D151" s="4">
        <f>23+131</f>
        <v>154</v>
      </c>
      <c r="E151" s="7">
        <f>E150+D151</f>
        <v>3442</v>
      </c>
      <c r="F151" s="208">
        <v>83780</v>
      </c>
      <c r="G151" s="4">
        <v>1076</v>
      </c>
      <c r="H151" s="4">
        <v>16685</v>
      </c>
      <c r="I151" s="4">
        <v>707508</v>
      </c>
      <c r="J151" s="4"/>
      <c r="K151" s="7">
        <f t="shared" si="13"/>
        <v>818.0800000000163</v>
      </c>
      <c r="L151" s="7">
        <f t="shared" si="14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1">
        <f t="shared" si="7"/>
        <v>1.5741587315746046</v>
      </c>
      <c r="S151" s="72">
        <f t="shared" si="11"/>
        <v>1.0962700329084777E-2</v>
      </c>
      <c r="T151" s="62">
        <f t="shared" si="12"/>
        <v>1.8567968366482713E-2</v>
      </c>
    </row>
    <row r="152" spans="1:20" x14ac:dyDescent="0.25">
      <c r="A152" s="2">
        <v>44043</v>
      </c>
      <c r="B152" s="4">
        <v>5929</v>
      </c>
      <c r="C152" s="7">
        <f t="shared" si="10"/>
        <v>191302</v>
      </c>
      <c r="D152" s="4">
        <f>25+77</f>
        <v>102</v>
      </c>
      <c r="E152" s="7">
        <f>E151+D152</f>
        <v>3544</v>
      </c>
      <c r="F152" s="208">
        <v>86499</v>
      </c>
      <c r="G152" s="4">
        <v>1104</v>
      </c>
      <c r="H152" s="4">
        <v>15442</v>
      </c>
      <c r="I152" s="4">
        <f>I151+H152</f>
        <v>722950</v>
      </c>
      <c r="J152" s="4"/>
      <c r="K152" s="7">
        <f t="shared" si="13"/>
        <v>833.97600000002421</v>
      </c>
      <c r="L152" s="7">
        <f t="shared" si="14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1">
        <f t="shared" si="7"/>
        <v>1.5478759996560325</v>
      </c>
      <c r="S152" s="72">
        <f t="shared" si="11"/>
        <v>1.0902734571741771E-2</v>
      </c>
      <c r="T152" s="62">
        <f t="shared" si="12"/>
        <v>1.852568190609612E-2</v>
      </c>
    </row>
    <row r="153" spans="1:20" x14ac:dyDescent="0.25">
      <c r="A153" s="2">
        <v>44044</v>
      </c>
      <c r="B153" s="7">
        <v>5241</v>
      </c>
      <c r="C153" s="7">
        <f t="shared" si="10"/>
        <v>196543</v>
      </c>
      <c r="D153" s="4">
        <f>15+38</f>
        <v>53</v>
      </c>
      <c r="E153" s="7">
        <v>3596</v>
      </c>
      <c r="F153" s="208">
        <v>89026</v>
      </c>
      <c r="G153" s="4">
        <v>1128</v>
      </c>
      <c r="H153" s="4">
        <v>13057</v>
      </c>
      <c r="I153" s="4">
        <v>736007</v>
      </c>
      <c r="J153" s="4"/>
      <c r="K153" s="7">
        <f t="shared" si="13"/>
        <v>846.24599999998463</v>
      </c>
      <c r="L153" s="7">
        <f t="shared" si="14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1">
        <f t="shared" si="7"/>
        <v>1.5654337193792212</v>
      </c>
      <c r="S153" s="72">
        <f t="shared" si="11"/>
        <v>1.0854399014636118E-2</v>
      </c>
      <c r="T153" s="62">
        <f t="shared" si="12"/>
        <v>1.8296250693232523E-2</v>
      </c>
    </row>
    <row r="154" spans="1:20" x14ac:dyDescent="0.25">
      <c r="A154" s="2">
        <v>44045</v>
      </c>
      <c r="B154" s="4">
        <v>5376</v>
      </c>
      <c r="C154" s="7">
        <f t="shared" si="10"/>
        <v>201919</v>
      </c>
      <c r="D154" s="4">
        <f>15+36</f>
        <v>51</v>
      </c>
      <c r="E154" s="7">
        <f t="shared" ref="E154:E171" si="15">E153+D154</f>
        <v>3647</v>
      </c>
      <c r="F154" s="208">
        <v>91302</v>
      </c>
      <c r="G154" s="4">
        <v>1112</v>
      </c>
      <c r="H154" s="4">
        <v>11900</v>
      </c>
      <c r="I154" s="4">
        <v>747907</v>
      </c>
      <c r="J154" s="4"/>
      <c r="K154" s="7">
        <f t="shared" si="13"/>
        <v>856.68800000002375</v>
      </c>
      <c r="L154" s="7">
        <f t="shared" si="14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1">
        <f t="shared" si="7"/>
        <v>1.531566815576362</v>
      </c>
      <c r="S154" s="72">
        <f t="shared" si="11"/>
        <v>1.0395437973263533E-2</v>
      </c>
      <c r="T154" s="62">
        <f t="shared" si="12"/>
        <v>1.8061698007616915E-2</v>
      </c>
    </row>
    <row r="155" spans="1:20" x14ac:dyDescent="0.25">
      <c r="A155" s="73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15"/>
        <v>3811</v>
      </c>
      <c r="F155" s="208">
        <v>94129</v>
      </c>
      <c r="G155" s="4">
        <v>1150</v>
      </c>
      <c r="H155" s="4">
        <v>12839</v>
      </c>
      <c r="I155" s="4">
        <v>760746</v>
      </c>
      <c r="J155" s="4"/>
      <c r="K155" s="7">
        <f t="shared" si="13"/>
        <v>869.87800000002608</v>
      </c>
      <c r="L155" s="7">
        <f t="shared" si="14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1">
        <f t="shared" si="7"/>
        <v>1.5094778254649501</v>
      </c>
      <c r="S155" s="72">
        <f t="shared" si="11"/>
        <v>1.0569561501061552E-2</v>
      </c>
      <c r="T155" s="62">
        <f t="shared" si="12"/>
        <v>1.8433514073027867E-2</v>
      </c>
    </row>
    <row r="156" spans="1:20" x14ac:dyDescent="0.25">
      <c r="A156" s="2">
        <v>44047</v>
      </c>
      <c r="B156" s="12">
        <v>6792</v>
      </c>
      <c r="C156" s="7">
        <f>C155+B156</f>
        <v>213535</v>
      </c>
      <c r="D156" s="60">
        <f>116+52</f>
        <v>168</v>
      </c>
      <c r="E156" s="7">
        <f t="shared" si="15"/>
        <v>3979</v>
      </c>
      <c r="F156" s="208">
        <v>96948</v>
      </c>
      <c r="G156" s="4">
        <v>1207</v>
      </c>
      <c r="H156" s="4">
        <v>16532</v>
      </c>
      <c r="I156" s="4">
        <f>I155+H156</f>
        <v>777278</v>
      </c>
      <c r="J156" s="4"/>
      <c r="K156" s="7">
        <f t="shared" si="13"/>
        <v>885.76199999998789</v>
      </c>
      <c r="L156" s="7">
        <f t="shared" si="14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1">
        <f t="shared" ref="R156:R219" si="16">AVERAGE(B143:B156)/AVERAGE(B129:B142)</f>
        <v>1.4692084337578049</v>
      </c>
      <c r="S156" s="72">
        <f t="shared" si="11"/>
        <v>1.0718599033816426E-2</v>
      </c>
      <c r="T156" s="62">
        <f t="shared" si="12"/>
        <v>1.8633947596412764E-2</v>
      </c>
    </row>
    <row r="157" spans="1:20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15"/>
        <v>4106</v>
      </c>
      <c r="F157" s="208">
        <v>99852</v>
      </c>
      <c r="G157" s="4">
        <v>1219</v>
      </c>
      <c r="H157" s="4">
        <v>17266</v>
      </c>
      <c r="I157" s="4">
        <f>I156+H157</f>
        <v>794544</v>
      </c>
      <c r="J157" s="4"/>
      <c r="K157" s="7">
        <f t="shared" si="13"/>
        <v>902.90999999997439</v>
      </c>
      <c r="L157" s="7">
        <f t="shared" si="14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1">
        <f t="shared" si="16"/>
        <v>1.4357675274735291</v>
      </c>
      <c r="S157" s="72">
        <f t="shared" si="11"/>
        <v>1.0443439224152702E-2</v>
      </c>
      <c r="T157" s="62">
        <f t="shared" si="12"/>
        <v>1.8605957894164454E-2</v>
      </c>
    </row>
    <row r="158" spans="1:20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15"/>
        <v>4251</v>
      </c>
      <c r="F158" s="208">
        <v>103297</v>
      </c>
      <c r="G158" s="4">
        <v>1245</v>
      </c>
      <c r="H158" s="4">
        <v>18020</v>
      </c>
      <c r="I158" s="4">
        <v>812564</v>
      </c>
      <c r="J158" s="4"/>
      <c r="K158" s="7">
        <f t="shared" si="13"/>
        <v>919.37199999997392</v>
      </c>
      <c r="L158" s="7">
        <f t="shared" si="14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1">
        <f t="shared" si="16"/>
        <v>1.3982384233016483</v>
      </c>
      <c r="S158" s="72">
        <f t="shared" si="11"/>
        <v>1.0319361442887101E-2</v>
      </c>
      <c r="T158" s="62">
        <f t="shared" si="12"/>
        <v>1.8628804312101493E-2</v>
      </c>
    </row>
    <row r="159" spans="1:20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15"/>
        <v>4411</v>
      </c>
      <c r="F159" s="208">
        <v>108242</v>
      </c>
      <c r="G159" s="4">
        <v>1293</v>
      </c>
      <c r="H159" s="4">
        <v>17493</v>
      </c>
      <c r="I159" s="4">
        <f>I158+H159</f>
        <v>830057</v>
      </c>
      <c r="J159" s="4"/>
      <c r="K159" s="7">
        <f t="shared" si="13"/>
        <v>940.32600000000093</v>
      </c>
      <c r="L159" s="7">
        <f t="shared" si="14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1">
        <f t="shared" si="16"/>
        <v>1.3816955651603573</v>
      </c>
      <c r="S159" s="72">
        <f t="shared" si="11"/>
        <v>1.0510144362075693E-2</v>
      </c>
      <c r="T159" s="62">
        <f t="shared" si="12"/>
        <v>1.8716293910733758E-2</v>
      </c>
    </row>
    <row r="160" spans="1:20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si="15"/>
        <v>4523</v>
      </c>
      <c r="F160" s="208">
        <v>170109</v>
      </c>
      <c r="G160" s="4">
        <v>1502</v>
      </c>
      <c r="H160" s="4">
        <v>15163</v>
      </c>
      <c r="I160" s="4">
        <v>845220</v>
      </c>
      <c r="J160" s="4"/>
      <c r="K160" s="7">
        <f t="shared" si="13"/>
        <v>955.79399999999441</v>
      </c>
      <c r="L160" s="7">
        <f t="shared" si="14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1">
        <f t="shared" si="16"/>
        <v>1.3723900963403808</v>
      </c>
      <c r="S160" s="72">
        <f t="shared" si="11"/>
        <v>2.2358177406630049E-2</v>
      </c>
      <c r="T160" s="62">
        <f t="shared" si="12"/>
        <v>1.870469085360054E-2</v>
      </c>
    </row>
    <row r="161" spans="1:20" x14ac:dyDescent="0.25">
      <c r="A161" s="2">
        <v>44052</v>
      </c>
      <c r="B161" s="12">
        <v>4688</v>
      </c>
      <c r="C161" s="7">
        <f t="shared" ref="C161:C224" si="17">C160+B161</f>
        <v>246499</v>
      </c>
      <c r="D161" s="4">
        <v>83</v>
      </c>
      <c r="E161" s="7">
        <f t="shared" si="15"/>
        <v>4606</v>
      </c>
      <c r="F161" s="208">
        <v>174974</v>
      </c>
      <c r="G161" s="4">
        <v>1565</v>
      </c>
      <c r="H161" s="4">
        <v>10835</v>
      </c>
      <c r="I161" s="4">
        <v>856055</v>
      </c>
      <c r="J161" s="4"/>
      <c r="K161" s="7">
        <f t="shared" si="13"/>
        <v>966.1020000000135</v>
      </c>
      <c r="L161" s="7">
        <f t="shared" si="14"/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1">
        <f t="shared" si="16"/>
        <v>1.3465627555683839</v>
      </c>
      <c r="S161" s="72">
        <f>G161/(C161-E161-F161)</f>
        <v>2.3386482165005454E-2</v>
      </c>
      <c r="T161" s="62">
        <f t="shared" si="12"/>
        <v>1.8685674181233999E-2</v>
      </c>
    </row>
    <row r="162" spans="1:20" x14ac:dyDescent="0.25">
      <c r="A162" s="73">
        <v>44053</v>
      </c>
      <c r="B162" s="12">
        <v>7369</v>
      </c>
      <c r="C162" s="7">
        <f t="shared" si="17"/>
        <v>253868</v>
      </c>
      <c r="D162" s="4">
        <f>27+131</f>
        <v>158</v>
      </c>
      <c r="E162" s="7">
        <f t="shared" si="15"/>
        <v>4764</v>
      </c>
      <c r="F162" s="208">
        <v>181398</v>
      </c>
      <c r="G162" s="4">
        <v>1569</v>
      </c>
      <c r="H162" s="4">
        <v>16588</v>
      </c>
      <c r="I162" s="4">
        <v>872643</v>
      </c>
      <c r="J162" s="4"/>
      <c r="K162" s="7">
        <f t="shared" si="13"/>
        <v>983.05200000002515</v>
      </c>
      <c r="L162" s="7">
        <f t="shared" si="14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R162" s="1">
        <f t="shared" si="16"/>
        <v>1.3476119216859956</v>
      </c>
      <c r="S162" s="72">
        <f t="shared" ref="S162:S225" si="18">G162/(C162-E162-F162)</f>
        <v>2.3173721679024015E-2</v>
      </c>
      <c r="T162" s="62">
        <f t="shared" si="12"/>
        <v>1.8765657743394205E-2</v>
      </c>
    </row>
    <row r="163" spans="1:20" x14ac:dyDescent="0.25">
      <c r="A163" s="2">
        <v>44054</v>
      </c>
      <c r="B163" s="12">
        <v>7043</v>
      </c>
      <c r="C163" s="7">
        <f t="shared" si="17"/>
        <v>260911</v>
      </c>
      <c r="D163" s="4">
        <f>21+220</f>
        <v>241</v>
      </c>
      <c r="E163" s="7">
        <f t="shared" si="15"/>
        <v>5005</v>
      </c>
      <c r="F163" s="208">
        <v>187283</v>
      </c>
      <c r="G163" s="4">
        <v>1585</v>
      </c>
      <c r="H163" s="4">
        <v>19174</v>
      </c>
      <c r="I163" s="4">
        <f>I162+H163</f>
        <v>891817</v>
      </c>
      <c r="J163" s="4"/>
      <c r="K163" s="7">
        <f t="shared" si="13"/>
        <v>1003.3040000000037</v>
      </c>
      <c r="L163" s="7">
        <f t="shared" si="14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R163" s="1">
        <f t="shared" si="16"/>
        <v>1.3177015922704152</v>
      </c>
      <c r="S163" s="72">
        <f t="shared" si="18"/>
        <v>2.3097212304912348E-2</v>
      </c>
      <c r="T163" s="62">
        <f t="shared" si="12"/>
        <v>1.9182786467416092E-2</v>
      </c>
    </row>
    <row r="164" spans="1:20" x14ac:dyDescent="0.25">
      <c r="A164" s="2">
        <v>44055</v>
      </c>
      <c r="B164" s="12">
        <v>7663</v>
      </c>
      <c r="C164" s="7">
        <f t="shared" si="17"/>
        <v>268574</v>
      </c>
      <c r="D164" s="7">
        <f>84+125</f>
        <v>209</v>
      </c>
      <c r="E164" s="7">
        <f t="shared" si="15"/>
        <v>5214</v>
      </c>
      <c r="F164" s="208">
        <v>192434</v>
      </c>
      <c r="G164" s="4">
        <v>1662</v>
      </c>
      <c r="H164" s="4">
        <v>19779</v>
      </c>
      <c r="I164" s="4">
        <v>911596</v>
      </c>
      <c r="J164" s="4"/>
      <c r="K164" s="7">
        <f t="shared" si="13"/>
        <v>1024.2339999999967</v>
      </c>
      <c r="L164" s="7">
        <f t="shared" si="14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R164" s="1">
        <f t="shared" si="16"/>
        <v>1.3204888187862081</v>
      </c>
      <c r="S164" s="72">
        <f t="shared" si="18"/>
        <v>2.3432873699348617E-2</v>
      </c>
      <c r="T164" s="62">
        <f t="shared" si="12"/>
        <v>1.9413643911919992E-2</v>
      </c>
    </row>
    <row r="165" spans="1:20" x14ac:dyDescent="0.25">
      <c r="A165" s="2">
        <v>44056</v>
      </c>
      <c r="B165" s="12">
        <v>7498</v>
      </c>
      <c r="C165" s="7">
        <f t="shared" si="17"/>
        <v>276072</v>
      </c>
      <c r="D165" s="7">
        <f>33+116</f>
        <v>149</v>
      </c>
      <c r="E165" s="7">
        <f t="shared" si="15"/>
        <v>5363</v>
      </c>
      <c r="F165" s="208">
        <v>199005</v>
      </c>
      <c r="G165" s="4">
        <v>1682</v>
      </c>
      <c r="H165" s="4">
        <v>18501</v>
      </c>
      <c r="I165" s="4">
        <v>930097</v>
      </c>
      <c r="J165" s="4"/>
      <c r="K165" s="7">
        <f t="shared" si="13"/>
        <v>1045.8319999999949</v>
      </c>
      <c r="L165" s="7">
        <f t="shared" si="14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R165" s="1">
        <f t="shared" si="16"/>
        <v>1.284870378240544</v>
      </c>
      <c r="S165" s="72">
        <f t="shared" si="18"/>
        <v>2.3457547696083901E-2</v>
      </c>
      <c r="T165" s="62">
        <f t="shared" si="12"/>
        <v>1.9426091744182677E-2</v>
      </c>
    </row>
    <row r="166" spans="1:20" x14ac:dyDescent="0.25">
      <c r="A166" s="2">
        <v>44057</v>
      </c>
      <c r="B166" s="34">
        <v>6365</v>
      </c>
      <c r="C166" s="7">
        <f t="shared" si="17"/>
        <v>282437</v>
      </c>
      <c r="D166" s="4">
        <f>66+99</f>
        <v>165</v>
      </c>
      <c r="E166" s="7">
        <f t="shared" si="15"/>
        <v>5528</v>
      </c>
      <c r="F166" s="208">
        <v>205697</v>
      </c>
      <c r="G166" s="4">
        <v>1718</v>
      </c>
      <c r="H166" s="4">
        <v>19073</v>
      </c>
      <c r="I166" s="4">
        <v>949170</v>
      </c>
      <c r="J166" s="4"/>
      <c r="K166" s="7">
        <f t="shared" si="13"/>
        <v>1066.9579999999842</v>
      </c>
      <c r="L166" s="7">
        <f t="shared" si="14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R166" s="1">
        <f t="shared" si="16"/>
        <v>1.2657463090790404</v>
      </c>
      <c r="S166" s="72">
        <f t="shared" si="18"/>
        <v>2.4125147447059483E-2</v>
      </c>
      <c r="T166" s="62">
        <f t="shared" si="12"/>
        <v>1.9572506435063395E-2</v>
      </c>
    </row>
    <row r="167" spans="1:20" x14ac:dyDescent="0.25">
      <c r="A167" s="65">
        <v>44058</v>
      </c>
      <c r="B167" s="4">
        <v>6663</v>
      </c>
      <c r="C167" s="7">
        <f t="shared" si="17"/>
        <v>289100</v>
      </c>
      <c r="D167" s="4">
        <f>38+72-1</f>
        <v>109</v>
      </c>
      <c r="E167" s="7">
        <f t="shared" si="15"/>
        <v>5637</v>
      </c>
      <c r="F167" s="208">
        <v>211702</v>
      </c>
      <c r="G167" s="4">
        <v>1716</v>
      </c>
      <c r="H167" s="4">
        <v>17756</v>
      </c>
      <c r="I167" s="4">
        <f>I166+H167</f>
        <v>966926</v>
      </c>
      <c r="J167" s="4"/>
      <c r="K167" s="7">
        <f t="shared" si="13"/>
        <v>1086.1879999999655</v>
      </c>
      <c r="L167" s="7">
        <f t="shared" si="14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R167" s="1">
        <f t="shared" si="16"/>
        <v>1.2518360225597469</v>
      </c>
      <c r="S167" s="72">
        <f t="shared" si="18"/>
        <v>2.3912710246512731E-2</v>
      </c>
      <c r="T167" s="62">
        <f t="shared" si="12"/>
        <v>1.9498443445174679E-2</v>
      </c>
    </row>
    <row r="168" spans="1:20" x14ac:dyDescent="0.25">
      <c r="A168" s="65">
        <v>44059</v>
      </c>
      <c r="B168" s="4">
        <v>5469</v>
      </c>
      <c r="C168" s="7">
        <f t="shared" si="17"/>
        <v>294569</v>
      </c>
      <c r="D168" s="4">
        <f>20+46</f>
        <v>66</v>
      </c>
      <c r="E168" s="7">
        <f t="shared" si="15"/>
        <v>5703</v>
      </c>
      <c r="F168" s="208">
        <v>217850</v>
      </c>
      <c r="G168" s="4">
        <v>1708</v>
      </c>
      <c r="H168" s="4">
        <v>14533</v>
      </c>
      <c r="I168" s="4">
        <v>981459</v>
      </c>
      <c r="J168" s="4"/>
      <c r="K168" s="7">
        <f t="shared" si="13"/>
        <v>1101.25</v>
      </c>
      <c r="L168" s="7">
        <f t="shared" si="14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1">
        <f t="shared" si="16"/>
        <v>1.233984177299486</v>
      </c>
      <c r="S168" s="72">
        <f t="shared" si="18"/>
        <v>2.4050918102962712E-2</v>
      </c>
      <c r="T168" s="62">
        <f t="shared" si="12"/>
        <v>1.9360489392977537E-2</v>
      </c>
    </row>
    <row r="169" spans="1:20" x14ac:dyDescent="0.25">
      <c r="A169" s="73">
        <v>44060</v>
      </c>
      <c r="B169" s="4">
        <v>4557</v>
      </c>
      <c r="C169" s="7">
        <f t="shared" si="17"/>
        <v>299126</v>
      </c>
      <c r="D169" s="4">
        <f>47+64</f>
        <v>111</v>
      </c>
      <c r="E169" s="7">
        <f t="shared" si="15"/>
        <v>5814</v>
      </c>
      <c r="F169" s="208">
        <v>223531</v>
      </c>
      <c r="G169" s="47">
        <v>1749</v>
      </c>
      <c r="H169" s="47">
        <v>13483</v>
      </c>
      <c r="I169" s="47">
        <f t="shared" ref="I169:I176" si="19">I168+H169</f>
        <v>994942</v>
      </c>
      <c r="J169" s="47"/>
      <c r="K169" s="7">
        <f t="shared" si="13"/>
        <v>1116.6300000000047</v>
      </c>
      <c r="L169" s="7">
        <f t="shared" si="14"/>
        <v>557198.37</v>
      </c>
      <c r="M169" s="4">
        <v>558315</v>
      </c>
      <c r="N169" s="4">
        <v>1157</v>
      </c>
      <c r="O169" s="4">
        <v>76226</v>
      </c>
      <c r="P169" s="4">
        <v>180483</v>
      </c>
      <c r="Q169" s="4">
        <f>299126-P169-O169-N169</f>
        <v>41260</v>
      </c>
      <c r="R169" s="1">
        <f t="shared" si="16"/>
        <v>1.2160618146875699</v>
      </c>
      <c r="S169" s="72">
        <f t="shared" si="18"/>
        <v>2.5064129204224645E-2</v>
      </c>
      <c r="T169" s="62">
        <f t="shared" si="12"/>
        <v>1.9436625368573778E-2</v>
      </c>
    </row>
    <row r="170" spans="1:20" x14ac:dyDescent="0.25">
      <c r="A170" s="2">
        <v>44061</v>
      </c>
      <c r="B170" s="4">
        <v>6840</v>
      </c>
      <c r="C170" s="7">
        <f t="shared" si="17"/>
        <v>305966</v>
      </c>
      <c r="D170" s="4">
        <f>63+170</f>
        <v>233</v>
      </c>
      <c r="E170" s="7">
        <f t="shared" si="15"/>
        <v>6047</v>
      </c>
      <c r="F170" s="208">
        <v>228725</v>
      </c>
      <c r="G170" s="4">
        <v>1799</v>
      </c>
      <c r="H170" s="4">
        <v>18037</v>
      </c>
      <c r="I170" s="4">
        <f t="shared" si="19"/>
        <v>1012979</v>
      </c>
      <c r="J170" s="4"/>
      <c r="K170" s="7">
        <f t="shared" si="13"/>
        <v>1136.4399999999441</v>
      </c>
      <c r="L170" s="7">
        <f t="shared" si="14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1">
        <f t="shared" si="16"/>
        <v>1.1939367322422723</v>
      </c>
      <c r="S170" s="72">
        <f t="shared" si="18"/>
        <v>2.5268983341292805E-2</v>
      </c>
      <c r="T170" s="62">
        <f t="shared" si="12"/>
        <v>1.9763633867815378E-2</v>
      </c>
    </row>
    <row r="171" spans="1:20" x14ac:dyDescent="0.25">
      <c r="A171" s="2">
        <v>44062</v>
      </c>
      <c r="B171" s="4">
        <v>6693</v>
      </c>
      <c r="C171" s="7">
        <f t="shared" si="17"/>
        <v>312659</v>
      </c>
      <c r="D171" s="4">
        <f>217+66</f>
        <v>283</v>
      </c>
      <c r="E171" s="7">
        <f t="shared" si="15"/>
        <v>6330</v>
      </c>
      <c r="F171" s="208">
        <v>233651</v>
      </c>
      <c r="G171" s="4">
        <v>1795</v>
      </c>
      <c r="H171" s="4">
        <v>18013</v>
      </c>
      <c r="I171" s="4">
        <f t="shared" si="19"/>
        <v>1030992</v>
      </c>
      <c r="J171" s="4"/>
      <c r="K171" s="7">
        <f t="shared" si="13"/>
        <v>1156.0860000000102</v>
      </c>
      <c r="L171" s="7">
        <f t="shared" si="14"/>
        <v>576886.91399999999</v>
      </c>
      <c r="M171" s="4">
        <v>578043</v>
      </c>
      <c r="N171" s="4">
        <v>1163</v>
      </c>
      <c r="O171" s="4">
        <v>79219</v>
      </c>
      <c r="P171" s="4">
        <v>191037</v>
      </c>
      <c r="Q171" s="7">
        <f>C171-P171-O171-N171</f>
        <v>41240</v>
      </c>
      <c r="R171" s="1">
        <f t="shared" si="16"/>
        <v>1.1674874971440177</v>
      </c>
      <c r="S171" s="72">
        <f t="shared" si="18"/>
        <v>2.4697982883403507E-2</v>
      </c>
      <c r="T171" s="62">
        <f t="shared" si="12"/>
        <v>2.0245698988354724E-2</v>
      </c>
    </row>
    <row r="172" spans="1:20" x14ac:dyDescent="0.25">
      <c r="A172" s="2">
        <v>44063</v>
      </c>
      <c r="B172" s="80">
        <v>8225</v>
      </c>
      <c r="C172" s="7">
        <f t="shared" si="17"/>
        <v>320884</v>
      </c>
      <c r="D172" s="4">
        <f>111+75</f>
        <v>186</v>
      </c>
      <c r="E172" s="7">
        <f>E171+D172</f>
        <v>6516</v>
      </c>
      <c r="F172" s="208">
        <v>239806</v>
      </c>
      <c r="G172" s="4">
        <v>1832</v>
      </c>
      <c r="H172" s="4">
        <v>21695</v>
      </c>
      <c r="I172" s="4">
        <f t="shared" si="19"/>
        <v>1052687</v>
      </c>
      <c r="J172" s="4"/>
      <c r="K172" s="7">
        <f t="shared" si="13"/>
        <v>1178.905999999959</v>
      </c>
      <c r="L172" s="7">
        <f t="shared" si="14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>C172-P172-O172-N172</f>
        <v>42680</v>
      </c>
      <c r="R172" s="1">
        <f t="shared" si="16"/>
        <v>1.1561845125237</v>
      </c>
      <c r="S172" s="72">
        <f t="shared" si="18"/>
        <v>2.4570156379925431E-2</v>
      </c>
      <c r="T172" s="62">
        <f t="shared" si="12"/>
        <v>2.0306403560165043E-2</v>
      </c>
    </row>
    <row r="173" spans="1:20" x14ac:dyDescent="0.25">
      <c r="A173" s="2">
        <v>44064</v>
      </c>
      <c r="B173" s="7">
        <v>8159</v>
      </c>
      <c r="C173" s="7">
        <f t="shared" si="17"/>
        <v>329043</v>
      </c>
      <c r="D173" s="4">
        <f>50+164</f>
        <v>214</v>
      </c>
      <c r="E173" s="7">
        <f>E172+D173</f>
        <v>6730</v>
      </c>
      <c r="F173" s="208">
        <v>245781</v>
      </c>
      <c r="G173" s="47">
        <v>1853</v>
      </c>
      <c r="H173" s="47">
        <v>21032</v>
      </c>
      <c r="I173" s="47">
        <f t="shared" si="19"/>
        <v>1073719</v>
      </c>
      <c r="J173" s="47"/>
      <c r="K173" s="7">
        <f t="shared" si="13"/>
        <v>1201.0119999999879</v>
      </c>
      <c r="L173" s="7">
        <f t="shared" si="14"/>
        <v>599304.98800000001</v>
      </c>
      <c r="M173" s="4">
        <v>600506</v>
      </c>
      <c r="N173" s="4">
        <v>1175</v>
      </c>
      <c r="O173" s="4">
        <v>82187</v>
      </c>
      <c r="P173" s="4">
        <v>201933</v>
      </c>
      <c r="Q173" s="7">
        <f>C173-P173-O173-N173</f>
        <v>43748</v>
      </c>
      <c r="R173" s="1">
        <f t="shared" si="16"/>
        <v>1.1364339009457503</v>
      </c>
      <c r="S173" s="72">
        <f t="shared" si="18"/>
        <v>2.4212094287356923E-2</v>
      </c>
      <c r="T173" s="62">
        <f t="shared" si="12"/>
        <v>2.0453253830046529E-2</v>
      </c>
    </row>
    <row r="174" spans="1:20" x14ac:dyDescent="0.25">
      <c r="A174" s="2">
        <v>44065</v>
      </c>
      <c r="B174" s="4">
        <v>7759</v>
      </c>
      <c r="C174" s="7">
        <f t="shared" si="17"/>
        <v>336802</v>
      </c>
      <c r="D174" s="4">
        <v>118</v>
      </c>
      <c r="E174" s="7">
        <f>E173+D174</f>
        <v>6848</v>
      </c>
      <c r="F174" s="208">
        <v>251400</v>
      </c>
      <c r="G174" s="47">
        <v>1907</v>
      </c>
      <c r="H174" s="47">
        <v>18837</v>
      </c>
      <c r="I174" s="47">
        <f t="shared" si="19"/>
        <v>1092556</v>
      </c>
      <c r="J174" s="47"/>
      <c r="K174" s="7">
        <f t="shared" si="13"/>
        <v>1220.3220000000438</v>
      </c>
      <c r="L174" s="7">
        <f t="shared" si="14"/>
        <v>608940.67799999996</v>
      </c>
      <c r="M174" s="4">
        <v>610161</v>
      </c>
      <c r="N174" s="4">
        <v>1178</v>
      </c>
      <c r="O174" s="4">
        <v>83443</v>
      </c>
      <c r="P174" s="4">
        <v>205996</v>
      </c>
      <c r="Q174" s="7">
        <f>C174-P174-O174-N174</f>
        <v>46185</v>
      </c>
      <c r="R174" s="1">
        <f t="shared" si="16"/>
        <v>1.1379302083208549</v>
      </c>
      <c r="S174" s="72">
        <f t="shared" si="18"/>
        <v>2.4276294014308628E-2</v>
      </c>
      <c r="T174" s="62">
        <f t="shared" si="12"/>
        <v>2.0332420828854936E-2</v>
      </c>
    </row>
    <row r="175" spans="1:20" x14ac:dyDescent="0.25">
      <c r="A175" s="2">
        <v>44066</v>
      </c>
      <c r="B175" s="4">
        <v>5352</v>
      </c>
      <c r="C175" s="7">
        <f t="shared" si="17"/>
        <v>342154</v>
      </c>
      <c r="D175" s="4">
        <f>99+37</f>
        <v>136</v>
      </c>
      <c r="E175" s="7">
        <f>E174+D175</f>
        <v>6984</v>
      </c>
      <c r="F175" s="208">
        <v>256789</v>
      </c>
      <c r="G175" s="4">
        <v>1922</v>
      </c>
      <c r="H175" s="4">
        <v>13322</v>
      </c>
      <c r="I175" s="4">
        <f t="shared" si="19"/>
        <v>1105878</v>
      </c>
      <c r="J175" s="4"/>
      <c r="K175" s="7">
        <f t="shared" si="13"/>
        <v>1234.4039999999804</v>
      </c>
      <c r="L175" s="7">
        <f t="shared" si="14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ref="Q175:Q198" si="20">C175-P175-O175-N175</f>
        <v>47516</v>
      </c>
      <c r="R175" s="1">
        <f t="shared" si="16"/>
        <v>1.1391161444750098</v>
      </c>
      <c r="S175" s="72">
        <f t="shared" si="18"/>
        <v>2.4521248772023833E-2</v>
      </c>
      <c r="T175" s="62">
        <f t="shared" si="12"/>
        <v>2.041186132560192E-2</v>
      </c>
    </row>
    <row r="176" spans="1:20" x14ac:dyDescent="0.25">
      <c r="A176" s="73">
        <v>44067</v>
      </c>
      <c r="B176" s="4">
        <v>8713</v>
      </c>
      <c r="C176" s="7">
        <f t="shared" si="17"/>
        <v>350867</v>
      </c>
      <c r="D176" s="4">
        <f>95+286</f>
        <v>381</v>
      </c>
      <c r="E176" s="7">
        <f>D176+E175</f>
        <v>7365</v>
      </c>
      <c r="F176" s="208">
        <v>263202</v>
      </c>
      <c r="G176" s="4">
        <v>1960</v>
      </c>
      <c r="H176" s="4">
        <v>21220</v>
      </c>
      <c r="I176" s="4">
        <f t="shared" si="19"/>
        <v>1127098</v>
      </c>
      <c r="J176" s="4"/>
      <c r="K176" s="7">
        <f t="shared" si="13"/>
        <v>1256.7859999999637</v>
      </c>
      <c r="L176" s="7">
        <f t="shared" si="14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20"/>
        <v>50739</v>
      </c>
      <c r="R176" s="1">
        <f t="shared" si="16"/>
        <v>1.1219983343358164</v>
      </c>
      <c r="S176" s="72">
        <f t="shared" si="18"/>
        <v>2.4408468244084682E-2</v>
      </c>
      <c r="T176" s="62">
        <f t="shared" si="12"/>
        <v>2.0990859784476738E-2</v>
      </c>
    </row>
    <row r="177" spans="1:21" s="68" customFormat="1" x14ac:dyDescent="0.25">
      <c r="A177" s="2">
        <v>44068</v>
      </c>
      <c r="B177" s="4">
        <v>8771</v>
      </c>
      <c r="C177" s="7">
        <f t="shared" si="17"/>
        <v>359638</v>
      </c>
      <c r="D177" s="4">
        <f>36+162</f>
        <v>198</v>
      </c>
      <c r="E177" s="7">
        <f t="shared" ref="E177:E230" si="21">E176+D177</f>
        <v>7563</v>
      </c>
      <c r="F177" s="208">
        <v>268801</v>
      </c>
      <c r="G177" s="4">
        <v>1990</v>
      </c>
      <c r="H177" s="4">
        <v>21476</v>
      </c>
      <c r="I177" s="4">
        <f>H177+I176</f>
        <v>1148574</v>
      </c>
      <c r="J177" s="4"/>
      <c r="K177" s="7">
        <f t="shared" si="13"/>
        <v>1278.204000000027</v>
      </c>
      <c r="L177" s="7">
        <f t="shared" si="14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20"/>
        <v>51790</v>
      </c>
      <c r="R177" s="1">
        <f t="shared" si="16"/>
        <v>1.1275869158024578</v>
      </c>
      <c r="S177" s="72">
        <f t="shared" si="18"/>
        <v>2.3897014674448207E-2</v>
      </c>
      <c r="T177" s="62">
        <f t="shared" si="12"/>
        <v>2.1029479643419217E-2</v>
      </c>
      <c r="U177" s="143"/>
    </row>
    <row r="178" spans="1:21" x14ac:dyDescent="0.25">
      <c r="A178" s="2">
        <v>44069</v>
      </c>
      <c r="B178" s="4">
        <v>10550</v>
      </c>
      <c r="C178" s="7">
        <f t="shared" si="17"/>
        <v>370188</v>
      </c>
      <c r="D178" s="4">
        <f>98+178</f>
        <v>276</v>
      </c>
      <c r="E178" s="7">
        <f t="shared" si="21"/>
        <v>7839</v>
      </c>
      <c r="F178" s="208">
        <v>274458</v>
      </c>
      <c r="G178" s="4">
        <v>2022</v>
      </c>
      <c r="H178" s="4">
        <v>24237</v>
      </c>
      <c r="I178" s="4">
        <f>H178+I177</f>
        <v>1172811</v>
      </c>
      <c r="J178" s="4"/>
      <c r="K178" s="7">
        <f t="shared" si="13"/>
        <v>1301.7900000000373</v>
      </c>
      <c r="L178" s="7">
        <f t="shared" si="14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20"/>
        <v>54117</v>
      </c>
      <c r="R178" s="1">
        <f t="shared" si="16"/>
        <v>1.1343633481435174</v>
      </c>
      <c r="S178" s="72">
        <f t="shared" si="18"/>
        <v>2.300576850872103E-2</v>
      </c>
      <c r="T178" s="62">
        <f t="shared" si="12"/>
        <v>2.1175726927939318E-2</v>
      </c>
    </row>
    <row r="179" spans="1:21" x14ac:dyDescent="0.25">
      <c r="A179" s="2">
        <v>44070</v>
      </c>
      <c r="B179" s="4">
        <v>10104</v>
      </c>
      <c r="C179" s="7">
        <f t="shared" si="17"/>
        <v>380292</v>
      </c>
      <c r="D179" s="4">
        <f>105+106</f>
        <v>211</v>
      </c>
      <c r="E179" s="7">
        <f t="shared" si="21"/>
        <v>8050</v>
      </c>
      <c r="F179" s="208">
        <v>274458</v>
      </c>
      <c r="G179" s="4">
        <v>2075</v>
      </c>
      <c r="H179" s="4">
        <v>24067</v>
      </c>
      <c r="I179" s="4">
        <f t="shared" ref="I179:I202" si="22">I178+H179</f>
        <v>1196878</v>
      </c>
      <c r="J179" s="4"/>
      <c r="K179" s="7">
        <f t="shared" si="13"/>
        <v>1061.1663999999873</v>
      </c>
      <c r="L179" s="7">
        <f t="shared" ref="L179:L202" si="23">0.9984*M179</f>
        <v>662167.83360000001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20"/>
        <v>56457</v>
      </c>
      <c r="R179" s="1">
        <f t="shared" si="16"/>
        <v>1.1490755135117257</v>
      </c>
      <c r="S179" s="72">
        <f t="shared" si="18"/>
        <v>2.1220240530148083E-2</v>
      </c>
      <c r="T179" s="62">
        <f t="shared" si="12"/>
        <v>2.1167944632019604E-2</v>
      </c>
    </row>
    <row r="180" spans="1:21" x14ac:dyDescent="0.25">
      <c r="A180" s="2">
        <v>44071</v>
      </c>
      <c r="B180" s="149">
        <v>11717</v>
      </c>
      <c r="C180" s="66">
        <f t="shared" si="17"/>
        <v>392009</v>
      </c>
      <c r="D180" s="47">
        <f>80+142</f>
        <v>222</v>
      </c>
      <c r="E180" s="66">
        <f t="shared" si="21"/>
        <v>8272</v>
      </c>
      <c r="F180" s="208">
        <v>287220</v>
      </c>
      <c r="G180" s="47">
        <v>2114</v>
      </c>
      <c r="H180" s="47">
        <v>25481</v>
      </c>
      <c r="I180" s="47">
        <f t="shared" si="22"/>
        <v>1222359</v>
      </c>
      <c r="J180" s="47"/>
      <c r="K180" s="7">
        <f t="shared" si="13"/>
        <v>1081.8352000000887</v>
      </c>
      <c r="L180" s="7">
        <f t="shared" si="23"/>
        <v>675065.16479999991</v>
      </c>
      <c r="M180" s="4">
        <v>676147</v>
      </c>
      <c r="N180" s="4">
        <v>1190</v>
      </c>
      <c r="O180" s="4">
        <v>92043</v>
      </c>
      <c r="P180" s="4">
        <v>239019</v>
      </c>
      <c r="Q180" s="4">
        <f t="shared" si="20"/>
        <v>59757</v>
      </c>
      <c r="R180" s="1">
        <f t="shared" si="16"/>
        <v>1.2023042738794096</v>
      </c>
      <c r="S180" s="72">
        <f t="shared" si="18"/>
        <v>2.1902877213340655E-2</v>
      </c>
      <c r="T180" s="62">
        <f t="shared" si="12"/>
        <v>2.1101556341818681E-2</v>
      </c>
    </row>
    <row r="181" spans="1:21" x14ac:dyDescent="0.25">
      <c r="A181" s="71">
        <v>44072</v>
      </c>
      <c r="B181" s="47">
        <v>9230</v>
      </c>
      <c r="C181" s="66">
        <f t="shared" si="17"/>
        <v>401239</v>
      </c>
      <c r="D181" s="47">
        <f>34+47</f>
        <v>81</v>
      </c>
      <c r="E181" s="66">
        <f t="shared" si="21"/>
        <v>8353</v>
      </c>
      <c r="F181" s="208">
        <v>294007</v>
      </c>
      <c r="G181" s="47">
        <v>2192</v>
      </c>
      <c r="H181" s="47">
        <v>19910</v>
      </c>
      <c r="I181" s="47">
        <f t="shared" si="22"/>
        <v>1242269</v>
      </c>
      <c r="J181" s="47"/>
      <c r="K181" s="7">
        <f t="shared" si="13"/>
        <v>1097.3584000000264</v>
      </c>
      <c r="L181" s="7">
        <f t="shared" si="23"/>
        <v>684751.64159999997</v>
      </c>
      <c r="M181" s="7">
        <v>685849</v>
      </c>
      <c r="N181" s="4">
        <v>1191</v>
      </c>
      <c r="O181" s="4">
        <v>93278</v>
      </c>
      <c r="P181" s="4">
        <v>244308</v>
      </c>
      <c r="Q181" s="4">
        <f t="shared" si="20"/>
        <v>62462</v>
      </c>
      <c r="R181" s="1">
        <f t="shared" si="16"/>
        <v>1.2115669263264799</v>
      </c>
      <c r="S181" s="72">
        <f t="shared" si="18"/>
        <v>2.2168508985730032E-2</v>
      </c>
      <c r="T181" s="62">
        <f t="shared" si="12"/>
        <v>2.0818016194836492E-2</v>
      </c>
      <c r="U181" s="19"/>
    </row>
    <row r="182" spans="1:21" x14ac:dyDescent="0.25">
      <c r="A182" s="2">
        <v>44073</v>
      </c>
      <c r="B182" s="4">
        <v>7187</v>
      </c>
      <c r="C182" s="7">
        <f t="shared" si="17"/>
        <v>408426</v>
      </c>
      <c r="D182" s="4">
        <f>48+55</f>
        <v>103</v>
      </c>
      <c r="E182" s="7">
        <f t="shared" si="21"/>
        <v>8456</v>
      </c>
      <c r="F182" s="208">
        <v>300195</v>
      </c>
      <c r="G182" s="4">
        <v>2232</v>
      </c>
      <c r="H182" s="4">
        <v>15637</v>
      </c>
      <c r="I182" s="4">
        <f t="shared" si="22"/>
        <v>1257906</v>
      </c>
      <c r="J182" s="4"/>
      <c r="K182" s="7">
        <f t="shared" si="13"/>
        <v>1109.0415999999968</v>
      </c>
      <c r="L182" s="7">
        <f t="shared" si="23"/>
        <v>692041.9584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20"/>
        <v>65003</v>
      </c>
      <c r="R182" s="1">
        <f t="shared" si="16"/>
        <v>1.2288936859147328</v>
      </c>
      <c r="S182" s="72">
        <f t="shared" si="18"/>
        <v>2.2370333249812076E-2</v>
      </c>
      <c r="T182" s="62">
        <f t="shared" si="12"/>
        <v>2.0703872917003326E-2</v>
      </c>
    </row>
    <row r="183" spans="1:21" x14ac:dyDescent="0.25">
      <c r="A183" s="73">
        <v>44074</v>
      </c>
      <c r="B183" s="47">
        <v>9309</v>
      </c>
      <c r="C183" s="66">
        <f t="shared" si="17"/>
        <v>417735</v>
      </c>
      <c r="D183" s="47">
        <f>41+162</f>
        <v>203</v>
      </c>
      <c r="E183" s="66">
        <f t="shared" si="21"/>
        <v>8659</v>
      </c>
      <c r="F183" s="208">
        <v>308376</v>
      </c>
      <c r="G183" s="47">
        <v>2273</v>
      </c>
      <c r="H183" s="47">
        <v>19845</v>
      </c>
      <c r="I183" s="47">
        <f t="shared" si="22"/>
        <v>1277751</v>
      </c>
      <c r="J183" s="47"/>
      <c r="K183" s="7">
        <f t="shared" si="13"/>
        <v>1125.2863999999827</v>
      </c>
      <c r="L183" s="7">
        <f t="shared" si="23"/>
        <v>702178.71360000002</v>
      </c>
      <c r="M183" s="4">
        <v>703304</v>
      </c>
      <c r="N183" s="4">
        <v>1197</v>
      </c>
      <c r="O183" s="4">
        <v>95857</v>
      </c>
      <c r="P183" s="4">
        <v>255688</v>
      </c>
      <c r="Q183" s="4">
        <f t="shared" si="20"/>
        <v>64993</v>
      </c>
      <c r="R183" s="1">
        <f t="shared" si="16"/>
        <v>1.2838833984607558</v>
      </c>
      <c r="S183" s="72">
        <f t="shared" si="18"/>
        <v>2.2571996027805363E-2</v>
      </c>
      <c r="T183" s="62">
        <f t="shared" si="12"/>
        <v>2.0728452248435014E-2</v>
      </c>
    </row>
    <row r="184" spans="1:21" x14ac:dyDescent="0.25">
      <c r="A184" s="75">
        <v>44075</v>
      </c>
      <c r="B184" s="4">
        <v>10504</v>
      </c>
      <c r="C184" s="7">
        <f t="shared" si="17"/>
        <v>428239</v>
      </c>
      <c r="D184" s="4">
        <f>70+189</f>
        <v>259</v>
      </c>
      <c r="E184" s="7">
        <f t="shared" si="21"/>
        <v>8918</v>
      </c>
      <c r="F184" s="208">
        <v>315530</v>
      </c>
      <c r="G184" s="4">
        <v>2314</v>
      </c>
      <c r="H184" s="4">
        <v>23115</v>
      </c>
      <c r="I184" s="4">
        <f t="shared" si="22"/>
        <v>1300866</v>
      </c>
      <c r="J184" s="4"/>
      <c r="K184" s="7">
        <f t="shared" si="13"/>
        <v>1148.1040000000503</v>
      </c>
      <c r="L184" s="7">
        <f t="shared" si="23"/>
        <v>716416.89599999995</v>
      </c>
      <c r="M184" s="4">
        <v>717565</v>
      </c>
      <c r="N184" s="4">
        <v>1200</v>
      </c>
      <c r="O184" s="4">
        <v>97726</v>
      </c>
      <c r="P184" s="4">
        <v>263555</v>
      </c>
      <c r="Q184" s="4">
        <f t="shared" si="20"/>
        <v>65758</v>
      </c>
      <c r="R184" s="1">
        <f t="shared" si="16"/>
        <v>1.3228570501238761</v>
      </c>
      <c r="S184" s="72">
        <f t="shared" si="18"/>
        <v>2.2294803981077357E-2</v>
      </c>
      <c r="T184" s="62">
        <f t="shared" si="12"/>
        <v>2.0824819785213396E-2</v>
      </c>
    </row>
    <row r="185" spans="1:21" x14ac:dyDescent="0.25">
      <c r="A185" s="75">
        <v>44076</v>
      </c>
      <c r="B185" s="4">
        <v>10933</v>
      </c>
      <c r="C185" s="7">
        <f t="shared" si="17"/>
        <v>439172</v>
      </c>
      <c r="D185" s="4">
        <f>52+146</f>
        <v>198</v>
      </c>
      <c r="E185" s="7">
        <f t="shared" si="21"/>
        <v>9116</v>
      </c>
      <c r="F185" s="208">
        <v>322461</v>
      </c>
      <c r="G185" s="4">
        <v>2359</v>
      </c>
      <c r="H185" s="4">
        <v>23821</v>
      </c>
      <c r="I185" s="4">
        <f t="shared" si="22"/>
        <v>1324687</v>
      </c>
      <c r="J185" s="4"/>
      <c r="K185" s="7">
        <f t="shared" si="13"/>
        <v>1166.611200000043</v>
      </c>
      <c r="L185" s="7">
        <f t="shared" si="23"/>
        <v>727965.38879999996</v>
      </c>
      <c r="M185" s="4">
        <v>729132</v>
      </c>
      <c r="N185" s="4">
        <v>1200</v>
      </c>
      <c r="O185" s="4">
        <v>99630</v>
      </c>
      <c r="P185" s="4">
        <v>272419</v>
      </c>
      <c r="Q185" s="4">
        <f t="shared" si="20"/>
        <v>65923</v>
      </c>
      <c r="R185" s="1">
        <f t="shared" si="16"/>
        <v>1.3754851756417363</v>
      </c>
      <c r="S185" s="72">
        <f t="shared" si="18"/>
        <v>2.1924810632464334E-2</v>
      </c>
      <c r="T185" s="62">
        <f t="shared" si="12"/>
        <v>2.075724317579445E-2</v>
      </c>
    </row>
    <row r="186" spans="1:21" x14ac:dyDescent="0.25">
      <c r="A186" s="75">
        <v>44077</v>
      </c>
      <c r="B186" s="148">
        <v>12026</v>
      </c>
      <c r="C186" s="7">
        <f t="shared" si="17"/>
        <v>451198</v>
      </c>
      <c r="D186" s="4">
        <f>38+206</f>
        <v>244</v>
      </c>
      <c r="E186" s="7">
        <f t="shared" si="21"/>
        <v>9360</v>
      </c>
      <c r="F186" s="208">
        <v>331621</v>
      </c>
      <c r="G186" s="4">
        <v>2394</v>
      </c>
      <c r="H186" s="4">
        <v>25351</v>
      </c>
      <c r="I186" s="4">
        <f t="shared" si="22"/>
        <v>1350038</v>
      </c>
      <c r="J186" s="4"/>
      <c r="K186" s="7">
        <f t="shared" si="13"/>
        <v>1185.8656000000192</v>
      </c>
      <c r="L186" s="7">
        <f t="shared" si="23"/>
        <v>739980.13439999998</v>
      </c>
      <c r="M186" s="4">
        <v>741166</v>
      </c>
      <c r="N186" s="4">
        <v>1202</v>
      </c>
      <c r="O186" s="4">
        <v>101394</v>
      </c>
      <c r="P186" s="4">
        <v>280927</v>
      </c>
      <c r="Q186" s="4">
        <f t="shared" si="20"/>
        <v>67675</v>
      </c>
      <c r="R186" s="1">
        <f t="shared" si="16"/>
        <v>1.4059273484447994</v>
      </c>
      <c r="S186" s="72">
        <f t="shared" si="18"/>
        <v>2.1720787174392336E-2</v>
      </c>
      <c r="T186" s="62">
        <f t="shared" si="12"/>
        <v>2.0744772804843992E-2</v>
      </c>
    </row>
    <row r="187" spans="1:21" x14ac:dyDescent="0.25">
      <c r="A187" s="75">
        <v>44078</v>
      </c>
      <c r="B187" s="4">
        <v>10684</v>
      </c>
      <c r="C187" s="7">
        <f t="shared" si="17"/>
        <v>461882</v>
      </c>
      <c r="D187" s="4">
        <f>107+155</f>
        <v>262</v>
      </c>
      <c r="E187" s="7">
        <f t="shared" si="21"/>
        <v>9622</v>
      </c>
      <c r="F187" s="208">
        <v>340381</v>
      </c>
      <c r="G187" s="4">
        <v>2425</v>
      </c>
      <c r="H187" s="4">
        <v>24486</v>
      </c>
      <c r="I187" s="4">
        <f t="shared" si="22"/>
        <v>1374524</v>
      </c>
      <c r="J187" s="4"/>
      <c r="K187" s="7">
        <f t="shared" si="13"/>
        <v>1205.8336000000127</v>
      </c>
      <c r="L187" s="7">
        <f t="shared" si="23"/>
        <v>752440.16639999999</v>
      </c>
      <c r="M187" s="4">
        <v>753646</v>
      </c>
      <c r="N187" s="4">
        <v>1205</v>
      </c>
      <c r="O187" s="4">
        <v>103049</v>
      </c>
      <c r="P187" s="4">
        <v>289005</v>
      </c>
      <c r="Q187" s="4">
        <f t="shared" si="20"/>
        <v>68623</v>
      </c>
      <c r="R187" s="1">
        <f t="shared" si="16"/>
        <v>1.4227770280401859</v>
      </c>
      <c r="S187" s="72">
        <f t="shared" si="18"/>
        <v>2.167520267431779E-2</v>
      </c>
      <c r="T187" s="62">
        <f t="shared" si="12"/>
        <v>2.0832160595130357E-2</v>
      </c>
    </row>
    <row r="188" spans="1:21" x14ac:dyDescent="0.25">
      <c r="A188" s="75">
        <v>44079</v>
      </c>
      <c r="B188" s="47">
        <v>9924</v>
      </c>
      <c r="C188" s="66">
        <f t="shared" si="17"/>
        <v>471806</v>
      </c>
      <c r="D188" s="47">
        <f>62+55</f>
        <v>117</v>
      </c>
      <c r="E188" s="66">
        <f t="shared" si="21"/>
        <v>9739</v>
      </c>
      <c r="F188" s="208">
        <v>349132</v>
      </c>
      <c r="G188" s="47">
        <v>2456</v>
      </c>
      <c r="H188" s="47">
        <v>22363</v>
      </c>
      <c r="I188" s="47">
        <f t="shared" si="22"/>
        <v>1396887</v>
      </c>
      <c r="J188" s="47"/>
      <c r="K188" s="7">
        <f t="shared" si="13"/>
        <v>1223.704000000027</v>
      </c>
      <c r="L188" s="7">
        <f t="shared" si="23"/>
        <v>763591.29599999997</v>
      </c>
      <c r="M188" s="7">
        <v>764815</v>
      </c>
      <c r="N188" s="4">
        <v>1207</v>
      </c>
      <c r="O188" s="4">
        <v>104581</v>
      </c>
      <c r="P188" s="4">
        <v>294844</v>
      </c>
      <c r="Q188" s="4">
        <f t="shared" si="20"/>
        <v>71174</v>
      </c>
      <c r="R188" s="1">
        <f t="shared" si="16"/>
        <v>1.4212293796254383</v>
      </c>
      <c r="S188" s="72">
        <f t="shared" si="18"/>
        <v>2.1747022623633063E-2</v>
      </c>
      <c r="T188" s="62">
        <f t="shared" si="12"/>
        <v>2.0641958771189853E-2</v>
      </c>
    </row>
    <row r="189" spans="1:21" x14ac:dyDescent="0.25">
      <c r="A189" s="75">
        <v>44080</v>
      </c>
      <c r="B189" s="4">
        <v>6986</v>
      </c>
      <c r="C189" s="7">
        <f t="shared" si="17"/>
        <v>478792</v>
      </c>
      <c r="D189" s="4">
        <f>67+51+1</f>
        <v>119</v>
      </c>
      <c r="E189" s="7">
        <f t="shared" si="21"/>
        <v>9858</v>
      </c>
      <c r="F189" s="208">
        <v>357388</v>
      </c>
      <c r="G189" s="4">
        <v>2512</v>
      </c>
      <c r="H189" s="4">
        <v>15262</v>
      </c>
      <c r="I189" s="4">
        <f t="shared" si="22"/>
        <v>1412149</v>
      </c>
      <c r="J189" s="4"/>
      <c r="K189" s="7">
        <f t="shared" si="13"/>
        <v>1235.9904000000097</v>
      </c>
      <c r="L189" s="7">
        <f t="shared" si="23"/>
        <v>771258.00959999999</v>
      </c>
      <c r="M189" s="7">
        <v>772494</v>
      </c>
      <c r="N189" s="4">
        <v>1210</v>
      </c>
      <c r="O189" s="4">
        <v>105702</v>
      </c>
      <c r="P189" s="4">
        <v>299270</v>
      </c>
      <c r="Q189" s="4">
        <f t="shared" si="20"/>
        <v>72610</v>
      </c>
      <c r="R189" s="1">
        <f t="shared" si="16"/>
        <v>1.4284459777324761</v>
      </c>
      <c r="S189" s="72">
        <f t="shared" si="18"/>
        <v>2.2519857278611513E-2</v>
      </c>
      <c r="T189" s="62">
        <f t="shared" si="12"/>
        <v>2.0589316446390081E-2</v>
      </c>
    </row>
    <row r="190" spans="1:21" x14ac:dyDescent="0.25">
      <c r="A190" s="87">
        <v>44081</v>
      </c>
      <c r="B190" s="47">
        <v>9215</v>
      </c>
      <c r="C190" s="66">
        <f t="shared" si="17"/>
        <v>488007</v>
      </c>
      <c r="D190" s="47">
        <f>53+215</f>
        <v>268</v>
      </c>
      <c r="E190" s="66">
        <f t="shared" si="21"/>
        <v>10126</v>
      </c>
      <c r="F190" s="208">
        <v>366590</v>
      </c>
      <c r="G190" s="47">
        <v>2698</v>
      </c>
      <c r="H190" s="47">
        <v>20475</v>
      </c>
      <c r="I190" s="47">
        <f t="shared" si="22"/>
        <v>1432624</v>
      </c>
      <c r="J190" s="47"/>
      <c r="K190" s="7">
        <f t="shared" si="13"/>
        <v>1252.6800000000512</v>
      </c>
      <c r="L190" s="7">
        <f t="shared" si="23"/>
        <v>781672.32</v>
      </c>
      <c r="M190" s="4">
        <v>782925</v>
      </c>
      <c r="N190" s="4">
        <v>1217</v>
      </c>
      <c r="O190" s="4">
        <v>107504</v>
      </c>
      <c r="P190" s="4">
        <v>307566</v>
      </c>
      <c r="Q190" s="4">
        <f t="shared" si="20"/>
        <v>71720</v>
      </c>
      <c r="R190" s="1">
        <f t="shared" si="16"/>
        <v>1.41382900854648</v>
      </c>
      <c r="S190" s="72">
        <f t="shared" si="18"/>
        <v>2.4242750986153416E-2</v>
      </c>
      <c r="T190" s="62">
        <f t="shared" si="12"/>
        <v>2.074970236082679E-2</v>
      </c>
    </row>
    <row r="191" spans="1:21" x14ac:dyDescent="0.25">
      <c r="A191" s="75">
        <v>44082</v>
      </c>
      <c r="B191" s="4">
        <v>12027</v>
      </c>
      <c r="C191" s="7">
        <f t="shared" si="17"/>
        <v>500034</v>
      </c>
      <c r="D191" s="4">
        <f>50+227</f>
        <v>277</v>
      </c>
      <c r="E191" s="7">
        <f t="shared" si="21"/>
        <v>10403</v>
      </c>
      <c r="F191" s="208">
        <v>382490</v>
      </c>
      <c r="G191" s="4">
        <v>2719</v>
      </c>
      <c r="H191" s="4">
        <v>25995</v>
      </c>
      <c r="I191" s="4">
        <f t="shared" si="22"/>
        <v>1458619</v>
      </c>
      <c r="J191" s="4"/>
      <c r="K191" s="7">
        <f t="shared" si="13"/>
        <v>1273.516799999983</v>
      </c>
      <c r="L191" s="7">
        <f t="shared" si="23"/>
        <v>794674.48320000002</v>
      </c>
      <c r="M191" s="4">
        <v>795948</v>
      </c>
      <c r="N191" s="4">
        <v>1221</v>
      </c>
      <c r="O191" s="4">
        <v>109701</v>
      </c>
      <c r="P191" s="4">
        <v>316074</v>
      </c>
      <c r="Q191" s="4">
        <f t="shared" si="20"/>
        <v>73038</v>
      </c>
      <c r="R191" s="1">
        <f t="shared" si="16"/>
        <v>1.4220628602104792</v>
      </c>
      <c r="S191" s="72">
        <f t="shared" si="18"/>
        <v>2.5377773214735722E-2</v>
      </c>
      <c r="T191" s="62">
        <f t="shared" si="12"/>
        <v>2.0804585288200401E-2</v>
      </c>
    </row>
    <row r="192" spans="1:21" x14ac:dyDescent="0.25">
      <c r="A192" s="75">
        <v>44083</v>
      </c>
      <c r="B192" s="4">
        <v>12259</v>
      </c>
      <c r="C192" s="7">
        <f t="shared" si="17"/>
        <v>512293</v>
      </c>
      <c r="D192" s="4">
        <f>52+202</f>
        <v>254</v>
      </c>
      <c r="E192" s="7">
        <f t="shared" si="21"/>
        <v>10657</v>
      </c>
      <c r="F192" s="208">
        <v>390098</v>
      </c>
      <c r="G192" s="4">
        <v>2829</v>
      </c>
      <c r="H192" s="4">
        <v>27171</v>
      </c>
      <c r="I192" s="4">
        <f t="shared" si="22"/>
        <v>1485790</v>
      </c>
      <c r="J192" s="4"/>
      <c r="K192" s="7">
        <f t="shared" si="13"/>
        <v>1293.7232000000076</v>
      </c>
      <c r="L192" s="7">
        <f t="shared" si="23"/>
        <v>807283.27679999999</v>
      </c>
      <c r="M192" s="4">
        <v>808577</v>
      </c>
      <c r="N192" s="4">
        <v>1222</v>
      </c>
      <c r="O192" s="4">
        <v>112220</v>
      </c>
      <c r="P192" s="4">
        <v>324064</v>
      </c>
      <c r="Q192" s="4">
        <f t="shared" si="20"/>
        <v>74787</v>
      </c>
      <c r="R192" s="1">
        <f t="shared" si="16"/>
        <v>1.3984785561044739</v>
      </c>
      <c r="S192" s="72">
        <f t="shared" si="18"/>
        <v>2.5363553228496118E-2</v>
      </c>
      <c r="T192" s="62">
        <f t="shared" si="12"/>
        <v>2.0802548541557272E-2</v>
      </c>
    </row>
    <row r="193" spans="1:21" x14ac:dyDescent="0.25">
      <c r="A193" s="75">
        <v>44084</v>
      </c>
      <c r="B193" s="4">
        <v>11905</v>
      </c>
      <c r="C193" s="7">
        <f t="shared" si="17"/>
        <v>524198</v>
      </c>
      <c r="D193" s="4">
        <f>55+195</f>
        <v>250</v>
      </c>
      <c r="E193" s="7">
        <f t="shared" si="21"/>
        <v>10907</v>
      </c>
      <c r="F193" s="208">
        <v>400121</v>
      </c>
      <c r="G193" s="4">
        <v>2880</v>
      </c>
      <c r="H193" s="4">
        <v>28057</v>
      </c>
      <c r="I193" s="4">
        <f t="shared" si="22"/>
        <v>1513847</v>
      </c>
      <c r="J193" s="4"/>
      <c r="K193" s="7">
        <f t="shared" si="13"/>
        <v>1315.7488000000594</v>
      </c>
      <c r="L193" s="7">
        <f t="shared" si="23"/>
        <v>821027.25119999994</v>
      </c>
      <c r="M193" s="4">
        <v>822343</v>
      </c>
      <c r="N193" s="4">
        <v>1227</v>
      </c>
      <c r="O193" s="4">
        <v>114335</v>
      </c>
      <c r="P193" s="4">
        <v>332280</v>
      </c>
      <c r="Q193" s="4">
        <f t="shared" si="20"/>
        <v>76356</v>
      </c>
      <c r="R193" s="1">
        <f t="shared" si="16"/>
        <v>1.3807906351947803</v>
      </c>
      <c r="S193" s="72">
        <f t="shared" si="18"/>
        <v>2.5448440399399135E-2</v>
      </c>
      <c r="T193" s="62">
        <f t="shared" si="12"/>
        <v>2.0807023300355974E-2</v>
      </c>
    </row>
    <row r="194" spans="1:21" x14ac:dyDescent="0.25">
      <c r="A194" s="87">
        <v>44085</v>
      </c>
      <c r="B194" s="1">
        <v>11507</v>
      </c>
      <c r="C194" s="21">
        <f t="shared" si="17"/>
        <v>535705</v>
      </c>
      <c r="D194" s="1">
        <f>87+154</f>
        <v>241</v>
      </c>
      <c r="E194" s="21">
        <f t="shared" si="21"/>
        <v>11148</v>
      </c>
      <c r="F194" s="208">
        <v>409771</v>
      </c>
      <c r="G194" s="1">
        <v>3093</v>
      </c>
      <c r="H194" s="4">
        <v>26254</v>
      </c>
      <c r="I194" s="4">
        <f t="shared" si="22"/>
        <v>1540101</v>
      </c>
      <c r="J194" s="4"/>
      <c r="K194" s="7">
        <f t="shared" si="13"/>
        <v>1338.017600000021</v>
      </c>
      <c r="L194" s="7">
        <f t="shared" si="23"/>
        <v>834922.98239999998</v>
      </c>
      <c r="M194" s="4">
        <v>836261</v>
      </c>
      <c r="N194" s="4">
        <v>1229</v>
      </c>
      <c r="O194" s="4">
        <v>116159</v>
      </c>
      <c r="P194" s="4">
        <v>340885</v>
      </c>
      <c r="Q194" s="4">
        <f t="shared" si="20"/>
        <v>77432</v>
      </c>
      <c r="R194" s="1">
        <f t="shared" si="16"/>
        <v>1.3114299273537036</v>
      </c>
      <c r="S194" s="72">
        <f t="shared" si="18"/>
        <v>2.6945794783335947E-2</v>
      </c>
      <c r="T194" s="62">
        <f t="shared" si="12"/>
        <v>2.0809960705985571E-2</v>
      </c>
    </row>
    <row r="195" spans="1:21" x14ac:dyDescent="0.25">
      <c r="A195" s="75">
        <v>44086</v>
      </c>
      <c r="B195" s="1">
        <v>10776</v>
      </c>
      <c r="C195" s="21">
        <f t="shared" si="17"/>
        <v>546481</v>
      </c>
      <c r="D195" s="1">
        <f>57+58</f>
        <v>115</v>
      </c>
      <c r="E195" s="21">
        <f t="shared" si="21"/>
        <v>11263</v>
      </c>
      <c r="F195" s="208">
        <v>419513</v>
      </c>
      <c r="G195" s="1">
        <v>2962</v>
      </c>
      <c r="H195" s="4">
        <v>23140</v>
      </c>
      <c r="I195" s="4">
        <f t="shared" si="22"/>
        <v>1563241</v>
      </c>
      <c r="J195" s="4"/>
      <c r="K195" s="7">
        <f t="shared" si="13"/>
        <v>1355.5903999999864</v>
      </c>
      <c r="L195" s="7">
        <f t="shared" si="23"/>
        <v>845888.40960000001</v>
      </c>
      <c r="M195" s="4">
        <v>847244</v>
      </c>
      <c r="N195" s="4">
        <v>1232</v>
      </c>
      <c r="O195" s="4">
        <v>117339</v>
      </c>
      <c r="P195" s="4">
        <v>347893</v>
      </c>
      <c r="Q195" s="4">
        <f t="shared" si="20"/>
        <v>80017</v>
      </c>
      <c r="R195" s="1">
        <f t="shared" si="16"/>
        <v>1.2951961405041956</v>
      </c>
      <c r="S195" s="72">
        <f t="shared" si="18"/>
        <v>2.5599585151894904E-2</v>
      </c>
      <c r="T195" s="62">
        <f t="shared" si="12"/>
        <v>2.0610048656769402E-2</v>
      </c>
    </row>
    <row r="196" spans="1:21" ht="16.5" x14ac:dyDescent="0.25">
      <c r="A196" s="75">
        <v>44087</v>
      </c>
      <c r="B196" s="1">
        <v>9056</v>
      </c>
      <c r="C196" s="137">
        <f t="shared" si="17"/>
        <v>555537</v>
      </c>
      <c r="D196" s="1">
        <f>44+45</f>
        <v>89</v>
      </c>
      <c r="E196" s="21">
        <f t="shared" si="21"/>
        <v>11352</v>
      </c>
      <c r="F196" s="208">
        <v>428953</v>
      </c>
      <c r="G196" s="1">
        <v>2984</v>
      </c>
      <c r="H196" s="4">
        <v>17955</v>
      </c>
      <c r="I196" s="4">
        <f t="shared" si="22"/>
        <v>1581196</v>
      </c>
      <c r="J196" s="4"/>
      <c r="K196" s="7">
        <f t="shared" si="13"/>
        <v>1368.1983999999939</v>
      </c>
      <c r="L196" s="7">
        <f t="shared" si="23"/>
        <v>853755.80160000001</v>
      </c>
      <c r="M196" s="4">
        <v>855124</v>
      </c>
      <c r="N196" s="4">
        <v>1235</v>
      </c>
      <c r="O196" s="4">
        <v>118561</v>
      </c>
      <c r="P196" s="4">
        <v>353007</v>
      </c>
      <c r="Q196" s="4">
        <f t="shared" si="20"/>
        <v>82734</v>
      </c>
      <c r="R196" s="1">
        <f t="shared" si="16"/>
        <v>1.2920681205371649</v>
      </c>
      <c r="S196" s="72">
        <f t="shared" si="18"/>
        <v>2.5895584559844486E-2</v>
      </c>
      <c r="T196" s="62">
        <f t="shared" si="12"/>
        <v>2.0434282505035668E-2</v>
      </c>
    </row>
    <row r="197" spans="1:21" ht="16.5" x14ac:dyDescent="0.25">
      <c r="A197" s="87">
        <v>44088</v>
      </c>
      <c r="B197" s="4">
        <v>9909</v>
      </c>
      <c r="C197" s="137">
        <f t="shared" si="17"/>
        <v>565446</v>
      </c>
      <c r="D197" s="4">
        <f>60+254</f>
        <v>314</v>
      </c>
      <c r="E197" s="7">
        <f t="shared" si="21"/>
        <v>11666</v>
      </c>
      <c r="F197" s="208">
        <v>438883</v>
      </c>
      <c r="G197" s="4">
        <v>2992</v>
      </c>
      <c r="H197" s="4">
        <v>21207</v>
      </c>
      <c r="I197" s="4">
        <f t="shared" si="22"/>
        <v>1602403</v>
      </c>
      <c r="J197" s="4"/>
      <c r="K197" s="7">
        <f t="shared" si="13"/>
        <v>1385.3168000000296</v>
      </c>
      <c r="L197" s="7">
        <f t="shared" si="23"/>
        <v>864437.68319999997</v>
      </c>
      <c r="M197" s="4">
        <v>865823</v>
      </c>
      <c r="N197" s="4">
        <v>1236</v>
      </c>
      <c r="O197" s="4">
        <v>120192</v>
      </c>
      <c r="P197" s="4">
        <v>361677</v>
      </c>
      <c r="Q197" s="4">
        <f t="shared" si="20"/>
        <v>82341</v>
      </c>
      <c r="R197" s="1">
        <f t="shared" si="16"/>
        <v>1.245360807358632</v>
      </c>
      <c r="S197" s="72">
        <f t="shared" si="18"/>
        <v>2.6040714727103405E-2</v>
      </c>
      <c r="T197" s="62">
        <f t="shared" ref="T197:T210" si="24">E197/C187</f>
        <v>2.525753330937339E-2</v>
      </c>
    </row>
    <row r="198" spans="1:21" ht="16.5" x14ac:dyDescent="0.25">
      <c r="A198" s="75">
        <v>44089</v>
      </c>
      <c r="B198" s="4">
        <v>11892</v>
      </c>
      <c r="C198" s="137">
        <f t="shared" si="17"/>
        <v>577338</v>
      </c>
      <c r="D198" s="4">
        <f>43+142</f>
        <v>185</v>
      </c>
      <c r="E198" s="7">
        <f t="shared" si="21"/>
        <v>11851</v>
      </c>
      <c r="F198" s="208">
        <v>448263</v>
      </c>
      <c r="G198" s="4">
        <v>3049</v>
      </c>
      <c r="H198" s="4">
        <v>25791</v>
      </c>
      <c r="I198" s="4">
        <f t="shared" si="22"/>
        <v>1628194</v>
      </c>
      <c r="J198" s="4"/>
      <c r="K198" s="7">
        <f t="shared" si="13"/>
        <v>1407.344000000041</v>
      </c>
      <c r="L198" s="7">
        <f t="shared" si="23"/>
        <v>878182.65599999996</v>
      </c>
      <c r="M198" s="4">
        <v>879590</v>
      </c>
      <c r="N198" s="4">
        <v>1242</v>
      </c>
      <c r="O198" s="4">
        <v>125970</v>
      </c>
      <c r="P198" s="4">
        <v>371507</v>
      </c>
      <c r="Q198" s="4">
        <f t="shared" si="20"/>
        <v>78619</v>
      </c>
      <c r="R198" s="1">
        <f t="shared" si="16"/>
        <v>1.2193943061837036</v>
      </c>
      <c r="S198" s="72">
        <f t="shared" si="18"/>
        <v>2.6010032075342932E-2</v>
      </c>
      <c r="T198" s="62">
        <f t="shared" si="24"/>
        <v>2.5118374925287089E-2</v>
      </c>
    </row>
    <row r="199" spans="1:21" ht="16.5" x14ac:dyDescent="0.25">
      <c r="A199" s="75">
        <v>44090</v>
      </c>
      <c r="B199" s="7">
        <v>11674</v>
      </c>
      <c r="C199" s="137">
        <f t="shared" si="17"/>
        <v>589012</v>
      </c>
      <c r="D199" s="4">
        <f>58+206</f>
        <v>264</v>
      </c>
      <c r="E199" s="7">
        <f t="shared" si="21"/>
        <v>12115</v>
      </c>
      <c r="F199" s="208">
        <v>456347</v>
      </c>
      <c r="G199" s="4">
        <v>3118</v>
      </c>
      <c r="H199" s="4">
        <v>25422</v>
      </c>
      <c r="I199" s="4">
        <f t="shared" si="22"/>
        <v>1653616</v>
      </c>
      <c r="J199" s="4"/>
      <c r="K199" s="7">
        <f t="shared" si="13"/>
        <v>1429.5023999999976</v>
      </c>
      <c r="L199" s="7">
        <f t="shared" si="23"/>
        <v>892009.4976</v>
      </c>
      <c r="M199" s="4">
        <v>893439</v>
      </c>
      <c r="N199" s="4">
        <v>1247</v>
      </c>
      <c r="O199" s="4">
        <v>128236</v>
      </c>
      <c r="P199" s="4">
        <v>380805</v>
      </c>
      <c r="Q199" s="7">
        <f>C199-P199-O199-N199</f>
        <v>78724</v>
      </c>
      <c r="R199" s="1">
        <f t="shared" si="16"/>
        <v>1.1843842134800378</v>
      </c>
      <c r="S199" s="72">
        <f t="shared" si="18"/>
        <v>2.5864786395686436E-2</v>
      </c>
      <c r="T199" s="62">
        <f t="shared" si="24"/>
        <v>2.530326321241792E-2</v>
      </c>
      <c r="U199" s="147"/>
    </row>
    <row r="200" spans="1:21" ht="16.5" x14ac:dyDescent="0.25">
      <c r="A200" s="75">
        <v>44091</v>
      </c>
      <c r="B200" s="4">
        <v>12701</v>
      </c>
      <c r="C200" s="137">
        <f t="shared" si="17"/>
        <v>601713</v>
      </c>
      <c r="D200" s="4">
        <v>345</v>
      </c>
      <c r="E200" s="7">
        <f t="shared" si="21"/>
        <v>12460</v>
      </c>
      <c r="F200" s="208">
        <v>467286</v>
      </c>
      <c r="G200" s="4">
        <v>3108</v>
      </c>
      <c r="H200" s="4">
        <v>28633</v>
      </c>
      <c r="I200" s="4">
        <f t="shared" si="22"/>
        <v>1682249</v>
      </c>
      <c r="J200" s="4"/>
      <c r="K200" s="7">
        <f t="shared" si="13"/>
        <v>1451.9024000000209</v>
      </c>
      <c r="L200" s="7">
        <f t="shared" si="23"/>
        <v>905987.09759999998</v>
      </c>
      <c r="M200" s="4">
        <v>907439</v>
      </c>
      <c r="N200" s="4">
        <v>1251</v>
      </c>
      <c r="O200" s="4">
        <v>130230</v>
      </c>
      <c r="P200" s="4">
        <v>390634</v>
      </c>
      <c r="Q200" s="4">
        <f>C200-P200-O200-N200</f>
        <v>79598</v>
      </c>
      <c r="R200" s="1">
        <f t="shared" si="16"/>
        <v>1.1550178798901116</v>
      </c>
      <c r="S200" s="72">
        <f t="shared" si="18"/>
        <v>2.5482302590044848E-2</v>
      </c>
      <c r="T200" s="62">
        <f t="shared" si="24"/>
        <v>2.5532420641507191E-2</v>
      </c>
      <c r="U200" s="147"/>
    </row>
    <row r="201" spans="1:21" ht="16.5" x14ac:dyDescent="0.25">
      <c r="A201" s="75">
        <v>44092</v>
      </c>
      <c r="B201" s="4">
        <v>11945</v>
      </c>
      <c r="C201" s="137">
        <f t="shared" si="17"/>
        <v>613658</v>
      </c>
      <c r="D201" s="4">
        <f>31+166</f>
        <v>197</v>
      </c>
      <c r="E201" s="7">
        <f t="shared" si="21"/>
        <v>12657</v>
      </c>
      <c r="F201" s="208">
        <v>478077</v>
      </c>
      <c r="G201" s="4">
        <v>3225</v>
      </c>
      <c r="H201" s="4">
        <v>25698</v>
      </c>
      <c r="I201" s="4">
        <f t="shared" si="22"/>
        <v>1707947</v>
      </c>
      <c r="J201" s="4"/>
      <c r="K201" s="7">
        <f t="shared" si="13"/>
        <v>1474.3456000000006</v>
      </c>
      <c r="L201" s="7">
        <f t="shared" si="23"/>
        <v>919991.6544</v>
      </c>
      <c r="M201" s="4">
        <v>921466</v>
      </c>
      <c r="N201" s="4">
        <v>1254</v>
      </c>
      <c r="O201" s="4">
        <v>132427</v>
      </c>
      <c r="P201" s="4">
        <v>400216</v>
      </c>
      <c r="Q201" s="4">
        <f>C201-P201-O201-N201</f>
        <v>79761</v>
      </c>
      <c r="R201" s="1">
        <f t="shared" si="16"/>
        <v>1.1425560264681305</v>
      </c>
      <c r="S201" s="72">
        <f t="shared" si="18"/>
        <v>2.6235722885685465E-2</v>
      </c>
      <c r="T201" s="62">
        <f t="shared" si="24"/>
        <v>2.5312278765043977E-2</v>
      </c>
      <c r="U201" s="147"/>
    </row>
    <row r="202" spans="1:21" x14ac:dyDescent="0.25">
      <c r="A202" s="75">
        <v>44093</v>
      </c>
      <c r="B202" s="4">
        <v>9276</v>
      </c>
      <c r="C202" s="7">
        <f t="shared" si="17"/>
        <v>622934</v>
      </c>
      <c r="D202" s="4">
        <f>49+94</f>
        <v>143</v>
      </c>
      <c r="E202" s="7">
        <f t="shared" si="21"/>
        <v>12800</v>
      </c>
      <c r="F202" s="208">
        <v>488231</v>
      </c>
      <c r="G202" s="4">
        <v>3213</v>
      </c>
      <c r="H202" s="4">
        <v>21093</v>
      </c>
      <c r="I202" s="4">
        <f t="shared" si="22"/>
        <v>1729040</v>
      </c>
      <c r="J202" s="4"/>
      <c r="K202" s="7">
        <f t="shared" si="13"/>
        <v>1492.0336000000825</v>
      </c>
      <c r="L202" s="7">
        <f t="shared" si="23"/>
        <v>931028.96639999992</v>
      </c>
      <c r="M202" s="4">
        <v>932521</v>
      </c>
      <c r="N202" s="47">
        <v>1261</v>
      </c>
      <c r="O202" s="47">
        <v>133793</v>
      </c>
      <c r="P202" s="47">
        <v>406757</v>
      </c>
      <c r="Q202" s="47">
        <f>C202-P202-O202-N202</f>
        <v>81123</v>
      </c>
      <c r="R202" s="195">
        <f t="shared" si="16"/>
        <v>1.119433498266718</v>
      </c>
      <c r="S202" s="157">
        <f t="shared" si="18"/>
        <v>2.6357021566327327E-2</v>
      </c>
      <c r="T202" s="158">
        <f t="shared" si="24"/>
        <v>2.4985701541891066E-2</v>
      </c>
      <c r="U202" s="147"/>
    </row>
    <row r="203" spans="1:21" x14ac:dyDescent="0.25">
      <c r="A203" s="75">
        <v>44094</v>
      </c>
      <c r="B203" s="4">
        <v>8431</v>
      </c>
      <c r="C203" s="7">
        <f t="shared" si="17"/>
        <v>631365</v>
      </c>
      <c r="D203" s="4">
        <f>110+143</f>
        <v>253</v>
      </c>
      <c r="E203" s="7">
        <f t="shared" si="21"/>
        <v>13053</v>
      </c>
      <c r="F203" s="208">
        <v>498379</v>
      </c>
      <c r="G203" s="4">
        <v>3261</v>
      </c>
      <c r="H203" s="4">
        <v>15454</v>
      </c>
      <c r="I203" s="4">
        <v>1744494</v>
      </c>
      <c r="J203" s="4"/>
      <c r="K203" s="7">
        <v>1348</v>
      </c>
      <c r="L203" s="7">
        <v>939868</v>
      </c>
      <c r="M203" s="155">
        <f t="shared" ref="M203:M225" si="25">L203+K203</f>
        <v>941216</v>
      </c>
      <c r="N203" s="172">
        <v>1262</v>
      </c>
      <c r="O203" s="172">
        <v>134820</v>
      </c>
      <c r="P203" s="172">
        <v>412203</v>
      </c>
      <c r="Q203" s="172">
        <f>C203-P203-O203-N203</f>
        <v>83080</v>
      </c>
      <c r="R203" s="196">
        <f t="shared" si="16"/>
        <v>1.1166220231560766</v>
      </c>
      <c r="S203" s="197">
        <f t="shared" si="18"/>
        <v>2.7190181184494677E-2</v>
      </c>
      <c r="T203" s="198">
        <f t="shared" si="24"/>
        <v>2.4900896226235127E-2</v>
      </c>
      <c r="U203" s="147"/>
    </row>
    <row r="204" spans="1:21" x14ac:dyDescent="0.25">
      <c r="A204" s="75">
        <v>44095</v>
      </c>
      <c r="B204" s="4">
        <v>8782</v>
      </c>
      <c r="C204" s="7">
        <f t="shared" si="17"/>
        <v>640147</v>
      </c>
      <c r="D204" s="4">
        <v>427</v>
      </c>
      <c r="E204" s="7">
        <f t="shared" si="21"/>
        <v>13480</v>
      </c>
      <c r="F204" s="208">
        <v>508563</v>
      </c>
      <c r="G204" s="4">
        <v>3387</v>
      </c>
      <c r="H204" s="4">
        <v>18575</v>
      </c>
      <c r="I204" s="4">
        <f t="shared" ref="I204:I223" si="26">I203+H204</f>
        <v>1763069</v>
      </c>
      <c r="J204" s="4"/>
      <c r="K204" s="7">
        <v>1383</v>
      </c>
      <c r="L204" s="7">
        <v>949102</v>
      </c>
      <c r="M204" s="155">
        <f t="shared" si="25"/>
        <v>950485</v>
      </c>
      <c r="N204" s="199">
        <v>6401</v>
      </c>
      <c r="O204" s="199">
        <v>138272</v>
      </c>
      <c r="P204" s="200">
        <v>417376</v>
      </c>
      <c r="Q204" s="172">
        <f t="shared" ref="Q204:Q231" si="27">C204-P204-O204-N204</f>
        <v>78098</v>
      </c>
      <c r="R204" s="196">
        <f t="shared" si="16"/>
        <v>1.109377278693306</v>
      </c>
      <c r="S204" s="197">
        <f t="shared" si="18"/>
        <v>2.8678114204429995E-2</v>
      </c>
      <c r="T204" s="198">
        <f t="shared" si="24"/>
        <v>2.5163102827115671E-2</v>
      </c>
      <c r="U204" s="147"/>
    </row>
    <row r="205" spans="1:21" x14ac:dyDescent="0.25">
      <c r="A205" s="75">
        <v>44096</v>
      </c>
      <c r="B205" s="4">
        <v>12027</v>
      </c>
      <c r="C205" s="7">
        <f t="shared" si="17"/>
        <v>652174</v>
      </c>
      <c r="D205" s="4">
        <v>469</v>
      </c>
      <c r="E205" s="7">
        <f t="shared" si="21"/>
        <v>13949</v>
      </c>
      <c r="F205" s="208">
        <v>517228</v>
      </c>
      <c r="G205" s="4">
        <v>3362</v>
      </c>
      <c r="H205" s="4">
        <v>25766</v>
      </c>
      <c r="I205" s="4">
        <f t="shared" si="26"/>
        <v>1788835</v>
      </c>
      <c r="J205" s="4"/>
      <c r="K205" s="7">
        <v>1448</v>
      </c>
      <c r="L205" s="7">
        <v>961776</v>
      </c>
      <c r="M205" s="155">
        <f t="shared" si="25"/>
        <v>963224</v>
      </c>
      <c r="N205" s="201">
        <v>6521</v>
      </c>
      <c r="O205" s="201">
        <v>140870</v>
      </c>
      <c r="P205" s="201">
        <v>425218</v>
      </c>
      <c r="Q205" s="172">
        <f t="shared" si="27"/>
        <v>79565</v>
      </c>
      <c r="R205" s="196">
        <f t="shared" si="16"/>
        <v>1.0836491068121599</v>
      </c>
      <c r="S205" s="197">
        <f t="shared" si="18"/>
        <v>2.7785812871393506E-2</v>
      </c>
      <c r="T205" s="198">
        <f t="shared" si="24"/>
        <v>2.5525132621262221E-2</v>
      </c>
      <c r="U205" s="147"/>
    </row>
    <row r="206" spans="1:21" x14ac:dyDescent="0.25">
      <c r="A206" s="75">
        <v>44097</v>
      </c>
      <c r="B206" s="4">
        <v>12625</v>
      </c>
      <c r="C206" s="7">
        <f t="shared" si="17"/>
        <v>664799</v>
      </c>
      <c r="D206" s="4">
        <v>423</v>
      </c>
      <c r="E206" s="7">
        <f t="shared" si="21"/>
        <v>14372</v>
      </c>
      <c r="F206" s="208">
        <v>525486</v>
      </c>
      <c r="G206" s="4">
        <v>3511</v>
      </c>
      <c r="H206" s="4">
        <v>24903</v>
      </c>
      <c r="I206" s="4">
        <f t="shared" si="26"/>
        <v>1813738</v>
      </c>
      <c r="J206" s="4"/>
      <c r="K206" s="7">
        <v>1456</v>
      </c>
      <c r="L206" s="7">
        <v>974788</v>
      </c>
      <c r="M206" s="155">
        <f t="shared" si="25"/>
        <v>976244</v>
      </c>
      <c r="N206" s="201">
        <v>6647</v>
      </c>
      <c r="O206" s="201">
        <v>143597</v>
      </c>
      <c r="P206" s="201">
        <v>433450</v>
      </c>
      <c r="Q206" s="172">
        <f t="shared" si="27"/>
        <v>81105</v>
      </c>
      <c r="R206" s="196">
        <f t="shared" si="16"/>
        <v>1.0731923577636253</v>
      </c>
      <c r="S206" s="197">
        <f t="shared" si="18"/>
        <v>2.8101263796511955E-2</v>
      </c>
      <c r="T206" s="198">
        <f t="shared" si="24"/>
        <v>2.5870464073500056E-2</v>
      </c>
      <c r="U206" s="147"/>
    </row>
    <row r="207" spans="1:21" x14ac:dyDescent="0.25">
      <c r="A207" s="75">
        <v>44098</v>
      </c>
      <c r="B207" s="152">
        <v>13467</v>
      </c>
      <c r="C207" s="153">
        <f t="shared" si="17"/>
        <v>678266</v>
      </c>
      <c r="D207" s="4">
        <v>391</v>
      </c>
      <c r="E207" s="7">
        <f t="shared" si="21"/>
        <v>14763</v>
      </c>
      <c r="F207" s="208">
        <v>536589</v>
      </c>
      <c r="G207" s="4">
        <v>3527</v>
      </c>
      <c r="H207" s="4">
        <v>27253</v>
      </c>
      <c r="I207" s="4">
        <f t="shared" si="26"/>
        <v>1840991</v>
      </c>
      <c r="J207" s="219">
        <f t="shared" ref="J207:J220" si="28">B207/H207</f>
        <v>0.49414743331009431</v>
      </c>
      <c r="K207" s="7">
        <v>1488</v>
      </c>
      <c r="L207" s="7">
        <v>988976</v>
      </c>
      <c r="M207" s="43">
        <f t="shared" si="25"/>
        <v>990464</v>
      </c>
      <c r="N207" s="201">
        <v>6740</v>
      </c>
      <c r="O207" s="201">
        <v>143045</v>
      </c>
      <c r="P207" s="201">
        <v>449054</v>
      </c>
      <c r="Q207" s="172">
        <f t="shared" si="27"/>
        <v>79427</v>
      </c>
      <c r="R207" s="196">
        <f t="shared" si="16"/>
        <v>1.0706155407001794</v>
      </c>
      <c r="S207" s="197">
        <f t="shared" si="18"/>
        <v>2.7790472288321225E-2</v>
      </c>
      <c r="T207" s="198">
        <f t="shared" si="24"/>
        <v>2.6108593924088243E-2</v>
      </c>
      <c r="U207" s="147"/>
    </row>
    <row r="208" spans="1:21" x14ac:dyDescent="0.25">
      <c r="A208" s="75">
        <v>44099</v>
      </c>
      <c r="B208" s="4">
        <v>12969</v>
      </c>
      <c r="C208" s="7">
        <f t="shared" si="17"/>
        <v>691235</v>
      </c>
      <c r="D208" s="4">
        <v>442</v>
      </c>
      <c r="E208" s="7">
        <f t="shared" si="21"/>
        <v>15205</v>
      </c>
      <c r="F208" s="208">
        <v>546924</v>
      </c>
      <c r="G208" s="4">
        <v>3595</v>
      </c>
      <c r="H208" s="4">
        <v>25098</v>
      </c>
      <c r="I208" s="4">
        <f t="shared" si="26"/>
        <v>1866089</v>
      </c>
      <c r="J208" s="219">
        <f t="shared" si="28"/>
        <v>0.5167344011475018</v>
      </c>
      <c r="K208" s="7">
        <v>1500</v>
      </c>
      <c r="L208" s="7">
        <v>1001959</v>
      </c>
      <c r="M208" s="43">
        <f t="shared" si="25"/>
        <v>1003459</v>
      </c>
      <c r="N208" s="201">
        <v>6798</v>
      </c>
      <c r="O208" s="201">
        <v>145075</v>
      </c>
      <c r="P208" s="201">
        <v>458440</v>
      </c>
      <c r="Q208" s="172">
        <f t="shared" si="27"/>
        <v>80922</v>
      </c>
      <c r="R208" s="196">
        <f t="shared" si="16"/>
        <v>1.082354414875849</v>
      </c>
      <c r="S208" s="197">
        <f t="shared" si="18"/>
        <v>2.7845336390252971E-2</v>
      </c>
      <c r="T208" s="198">
        <f t="shared" si="24"/>
        <v>2.633639220006305E-2</v>
      </c>
      <c r="U208" s="147"/>
    </row>
    <row r="209" spans="1:21" x14ac:dyDescent="0.25">
      <c r="A209" s="75">
        <v>44100</v>
      </c>
      <c r="B209" s="4">
        <v>11249</v>
      </c>
      <c r="C209" s="7">
        <f t="shared" si="17"/>
        <v>702484</v>
      </c>
      <c r="D209" s="4">
        <v>337</v>
      </c>
      <c r="E209" s="7">
        <f t="shared" si="21"/>
        <v>15542</v>
      </c>
      <c r="F209" s="208">
        <v>556489</v>
      </c>
      <c r="G209" s="4">
        <v>3633</v>
      </c>
      <c r="H209" s="4">
        <v>22101</v>
      </c>
      <c r="I209" s="4">
        <f t="shared" si="26"/>
        <v>1888190</v>
      </c>
      <c r="J209" s="219">
        <f t="shared" si="28"/>
        <v>0.508981494050043</v>
      </c>
      <c r="K209" s="7">
        <v>1537</v>
      </c>
      <c r="L209" s="7">
        <v>1014163</v>
      </c>
      <c r="M209" s="43">
        <f t="shared" si="25"/>
        <v>1015700</v>
      </c>
      <c r="N209" s="201">
        <v>6835</v>
      </c>
      <c r="O209" s="201">
        <v>146416</v>
      </c>
      <c r="P209" s="201">
        <v>464913</v>
      </c>
      <c r="Q209" s="172">
        <f t="shared" si="27"/>
        <v>84320</v>
      </c>
      <c r="R209" s="196">
        <f t="shared" si="16"/>
        <v>1.0740901392159294</v>
      </c>
      <c r="S209" s="197">
        <f t="shared" si="18"/>
        <v>2.7849110407579741E-2</v>
      </c>
      <c r="T209" s="198">
        <f t="shared" si="24"/>
        <v>2.6386559187249158E-2</v>
      </c>
      <c r="U209" s="147"/>
    </row>
    <row r="210" spans="1:21" x14ac:dyDescent="0.25">
      <c r="A210" s="75">
        <v>44101</v>
      </c>
      <c r="B210" s="4">
        <v>8841</v>
      </c>
      <c r="C210" s="7">
        <f t="shared" si="17"/>
        <v>711325</v>
      </c>
      <c r="D210" s="4">
        <v>206</v>
      </c>
      <c r="E210" s="7">
        <f t="shared" si="21"/>
        <v>15748</v>
      </c>
      <c r="F210" s="208">
        <v>565935</v>
      </c>
      <c r="G210" s="4">
        <v>3604</v>
      </c>
      <c r="H210" s="4">
        <v>15171</v>
      </c>
      <c r="I210" s="4">
        <f t="shared" si="26"/>
        <v>1903361</v>
      </c>
      <c r="J210" s="219">
        <f t="shared" si="28"/>
        <v>0.58275657504449274</v>
      </c>
      <c r="K210" s="7">
        <v>1567</v>
      </c>
      <c r="L210" s="7">
        <v>1021244</v>
      </c>
      <c r="M210" s="43">
        <f t="shared" si="25"/>
        <v>1022811</v>
      </c>
      <c r="N210" s="201">
        <v>6874</v>
      </c>
      <c r="O210" s="201">
        <v>147538</v>
      </c>
      <c r="P210" s="201">
        <v>469799</v>
      </c>
      <c r="Q210" s="172">
        <f t="shared" si="27"/>
        <v>87114</v>
      </c>
      <c r="R210" s="196">
        <f t="shared" si="16"/>
        <v>1.0589826729476384</v>
      </c>
      <c r="S210" s="197">
        <f t="shared" si="18"/>
        <v>2.779963283503803E-2</v>
      </c>
      <c r="T210" s="198">
        <f t="shared" si="24"/>
        <v>2.6171945761517535E-2</v>
      </c>
      <c r="U210" s="147"/>
    </row>
    <row r="211" spans="1:21" x14ac:dyDescent="0.25">
      <c r="A211" s="75">
        <v>44102</v>
      </c>
      <c r="B211" s="4">
        <v>11807</v>
      </c>
      <c r="C211" s="7">
        <f t="shared" si="17"/>
        <v>723132</v>
      </c>
      <c r="D211" s="4">
        <v>365</v>
      </c>
      <c r="E211" s="7">
        <f t="shared" si="21"/>
        <v>16113</v>
      </c>
      <c r="F211" s="208">
        <v>576715</v>
      </c>
      <c r="G211" s="4">
        <v>3678</v>
      </c>
      <c r="H211" s="4">
        <v>21356</v>
      </c>
      <c r="I211" s="4">
        <f t="shared" si="26"/>
        <v>1924717</v>
      </c>
      <c r="J211" s="219">
        <f t="shared" si="28"/>
        <v>0.55286570518823752</v>
      </c>
      <c r="K211" s="7">
        <v>1611</v>
      </c>
      <c r="L211" s="7">
        <v>1031143</v>
      </c>
      <c r="M211" s="43">
        <f t="shared" si="25"/>
        <v>1032754</v>
      </c>
      <c r="N211" s="201">
        <v>6984</v>
      </c>
      <c r="O211" s="201">
        <v>149538</v>
      </c>
      <c r="P211" s="201">
        <v>478119</v>
      </c>
      <c r="Q211" s="172">
        <f t="shared" si="27"/>
        <v>88491</v>
      </c>
      <c r="R211" s="196">
        <f t="shared" si="16"/>
        <v>1.0675305156691106</v>
      </c>
      <c r="S211" s="197">
        <f t="shared" si="18"/>
        <v>2.8226301571709234E-2</v>
      </c>
      <c r="T211" s="198">
        <f>E211/C201</f>
        <v>2.6257296409400676E-2</v>
      </c>
      <c r="U211" s="147"/>
    </row>
    <row r="212" spans="1:21" x14ac:dyDescent="0.25">
      <c r="A212" s="75">
        <v>44103</v>
      </c>
      <c r="B212" s="154">
        <v>13477</v>
      </c>
      <c r="C212" s="7">
        <f t="shared" si="17"/>
        <v>736609</v>
      </c>
      <c r="D212" s="4">
        <v>405</v>
      </c>
      <c r="E212" s="7">
        <f t="shared" si="21"/>
        <v>16518</v>
      </c>
      <c r="F212" s="208">
        <v>585857</v>
      </c>
      <c r="G212" s="4">
        <v>3768</v>
      </c>
      <c r="H212" s="4">
        <v>25072</v>
      </c>
      <c r="I212" s="4">
        <f t="shared" si="26"/>
        <v>1949789</v>
      </c>
      <c r="J212" s="219">
        <f t="shared" si="28"/>
        <v>0.53753190810465856</v>
      </c>
      <c r="K212" s="7">
        <v>1774</v>
      </c>
      <c r="L212" s="66">
        <v>1043210</v>
      </c>
      <c r="M212" s="43">
        <f t="shared" si="25"/>
        <v>1044984</v>
      </c>
      <c r="N212" s="201">
        <v>7083</v>
      </c>
      <c r="O212" s="201">
        <v>151787</v>
      </c>
      <c r="P212" s="201">
        <v>487971</v>
      </c>
      <c r="Q212" s="172">
        <f t="shared" si="27"/>
        <v>89768</v>
      </c>
      <c r="R212" s="196">
        <f t="shared" si="16"/>
        <v>1.0682231269156734</v>
      </c>
      <c r="S212" s="197">
        <f t="shared" si="18"/>
        <v>2.8070384552348882E-2</v>
      </c>
      <c r="T212" s="198">
        <f t="shared" ref="T212:T220" si="29">E212/C202</f>
        <v>2.6516452786330493E-2</v>
      </c>
      <c r="U212" s="147"/>
    </row>
    <row r="213" spans="1:21" x14ac:dyDescent="0.25">
      <c r="A213" s="75">
        <v>44104</v>
      </c>
      <c r="B213" s="16">
        <v>14392</v>
      </c>
      <c r="C213" s="7">
        <f t="shared" si="17"/>
        <v>751001</v>
      </c>
      <c r="D213" s="4">
        <v>418</v>
      </c>
      <c r="E213" s="7">
        <f t="shared" si="21"/>
        <v>16936</v>
      </c>
      <c r="F213" s="208">
        <v>594645</v>
      </c>
      <c r="G213" s="4">
        <v>3792</v>
      </c>
      <c r="H213" s="4">
        <v>26524</v>
      </c>
      <c r="I213" s="4">
        <f t="shared" si="26"/>
        <v>1976313</v>
      </c>
      <c r="J213" s="219">
        <f t="shared" si="28"/>
        <v>0.54260292565223944</v>
      </c>
      <c r="K213" s="155">
        <v>2013</v>
      </c>
      <c r="L213" s="9">
        <v>1055774</v>
      </c>
      <c r="M213" s="190">
        <f t="shared" si="25"/>
        <v>1057787</v>
      </c>
      <c r="N213" s="201">
        <v>7162</v>
      </c>
      <c r="O213" s="201">
        <v>153949</v>
      </c>
      <c r="P213" s="201">
        <v>498519</v>
      </c>
      <c r="Q213" s="172">
        <f t="shared" si="27"/>
        <v>91371</v>
      </c>
      <c r="R213" s="196">
        <f t="shared" si="16"/>
        <v>1.0810798184730379</v>
      </c>
      <c r="S213" s="197">
        <f t="shared" si="18"/>
        <v>2.7198393343853107E-2</v>
      </c>
      <c r="T213" s="198">
        <f t="shared" si="29"/>
        <v>2.682442010564412E-2</v>
      </c>
      <c r="U213" s="147"/>
    </row>
    <row r="214" spans="1:21" x14ac:dyDescent="0.25">
      <c r="A214" s="75">
        <v>44105</v>
      </c>
      <c r="B214" s="4">
        <v>14001</v>
      </c>
      <c r="C214" s="7">
        <f t="shared" si="17"/>
        <v>765002</v>
      </c>
      <c r="D214" s="151">
        <v>3352</v>
      </c>
      <c r="E214" s="7">
        <f t="shared" si="21"/>
        <v>20288</v>
      </c>
      <c r="F214" s="208">
        <v>603140</v>
      </c>
      <c r="G214" s="174">
        <v>3799</v>
      </c>
      <c r="H214" s="4">
        <v>26662</v>
      </c>
      <c r="I214" s="4">
        <f t="shared" si="26"/>
        <v>2002975</v>
      </c>
      <c r="J214" s="219">
        <f t="shared" si="28"/>
        <v>0.52512939764458777</v>
      </c>
      <c r="K214" s="155">
        <v>1482</v>
      </c>
      <c r="L214" s="9">
        <v>1068705</v>
      </c>
      <c r="M214" s="190">
        <f t="shared" si="25"/>
        <v>1070187</v>
      </c>
      <c r="N214" s="201">
        <v>7226</v>
      </c>
      <c r="O214" s="201">
        <v>155848</v>
      </c>
      <c r="P214" s="201">
        <v>508945</v>
      </c>
      <c r="Q214" s="172">
        <f t="shared" si="27"/>
        <v>92983</v>
      </c>
      <c r="R214" s="196">
        <f t="shared" si="16"/>
        <v>1.0848686177457396</v>
      </c>
      <c r="S214" s="197">
        <f t="shared" si="18"/>
        <v>2.6834023196349612E-2</v>
      </c>
      <c r="T214" s="198">
        <f t="shared" si="29"/>
        <v>3.1692720578242184E-2</v>
      </c>
      <c r="U214" s="147"/>
    </row>
    <row r="215" spans="1:21" x14ac:dyDescent="0.25">
      <c r="A215" s="75">
        <v>44106</v>
      </c>
      <c r="B215" s="152">
        <v>14687</v>
      </c>
      <c r="C215" s="7">
        <f t="shared" si="17"/>
        <v>779689</v>
      </c>
      <c r="D215" s="4">
        <v>309</v>
      </c>
      <c r="E215" s="7">
        <f t="shared" si="21"/>
        <v>20597</v>
      </c>
      <c r="F215" s="208">
        <v>614515</v>
      </c>
      <c r="G215" s="174">
        <v>3828</v>
      </c>
      <c r="H215" s="4">
        <v>27537</v>
      </c>
      <c r="I215" s="4">
        <f t="shared" si="26"/>
        <v>2030512</v>
      </c>
      <c r="J215" s="219">
        <f t="shared" si="28"/>
        <v>0.53335512219922288</v>
      </c>
      <c r="K215" s="7">
        <v>1492</v>
      </c>
      <c r="L215" s="9">
        <v>1082729</v>
      </c>
      <c r="M215" s="43">
        <f t="shared" si="25"/>
        <v>1084221</v>
      </c>
      <c r="N215" s="201">
        <v>7323</v>
      </c>
      <c r="O215" s="201">
        <v>158001</v>
      </c>
      <c r="P215" s="201">
        <v>520163</v>
      </c>
      <c r="Q215" s="172">
        <f t="shared" si="27"/>
        <v>94202</v>
      </c>
      <c r="R215" s="196">
        <f t="shared" si="16"/>
        <v>1.0939213050811722</v>
      </c>
      <c r="S215" s="197">
        <f t="shared" si="18"/>
        <v>2.6477240501601221E-2</v>
      </c>
      <c r="T215" s="62">
        <f t="shared" ref="T215:T232" si="30">E215/C195</f>
        <v>3.7690239916849805E-2</v>
      </c>
      <c r="U215" s="147"/>
    </row>
    <row r="216" spans="1:21" x14ac:dyDescent="0.25">
      <c r="A216" s="87">
        <v>44107</v>
      </c>
      <c r="B216" s="47">
        <v>11129</v>
      </c>
      <c r="C216" s="66">
        <f t="shared" si="17"/>
        <v>790818</v>
      </c>
      <c r="D216" s="47">
        <v>195</v>
      </c>
      <c r="E216" s="66">
        <f t="shared" si="21"/>
        <v>20792</v>
      </c>
      <c r="F216" s="208">
        <v>626114</v>
      </c>
      <c r="G216" s="174">
        <v>3820</v>
      </c>
      <c r="H216" s="47">
        <v>20525</v>
      </c>
      <c r="I216" s="47">
        <f t="shared" si="26"/>
        <v>2051037</v>
      </c>
      <c r="J216" s="219">
        <f t="shared" si="28"/>
        <v>0.54221680876979295</v>
      </c>
      <c r="K216" s="66">
        <v>1499</v>
      </c>
      <c r="L216" s="66">
        <v>1095695</v>
      </c>
      <c r="M216" s="191">
        <f t="shared" si="25"/>
        <v>1097194</v>
      </c>
      <c r="N216" s="201">
        <v>7387</v>
      </c>
      <c r="O216" s="201">
        <v>159347</v>
      </c>
      <c r="P216" s="201">
        <v>527803</v>
      </c>
      <c r="Q216" s="172">
        <f t="shared" si="27"/>
        <v>96281</v>
      </c>
      <c r="R216" s="196">
        <f t="shared" si="16"/>
        <v>1.1108729024403154</v>
      </c>
      <c r="S216" s="197">
        <f t="shared" si="18"/>
        <v>2.6543999110567568E-2</v>
      </c>
      <c r="T216" s="62">
        <f t="shared" si="30"/>
        <v>3.7426850056791895E-2</v>
      </c>
      <c r="U216" s="147"/>
    </row>
    <row r="217" spans="1:21" x14ac:dyDescent="0.25">
      <c r="A217" s="75">
        <v>44108</v>
      </c>
      <c r="B217" s="4">
        <v>7668</v>
      </c>
      <c r="C217" s="7">
        <f t="shared" si="17"/>
        <v>798486</v>
      </c>
      <c r="D217" s="4">
        <v>222</v>
      </c>
      <c r="E217" s="7">
        <f t="shared" si="21"/>
        <v>21014</v>
      </c>
      <c r="F217" s="208">
        <v>636672</v>
      </c>
      <c r="G217" s="174">
        <v>3950</v>
      </c>
      <c r="H217" s="4">
        <v>13213</v>
      </c>
      <c r="I217" s="4">
        <f t="shared" si="26"/>
        <v>2064250</v>
      </c>
      <c r="J217" s="219">
        <f t="shared" si="28"/>
        <v>0.58033754635586166</v>
      </c>
      <c r="K217" s="7">
        <v>1504</v>
      </c>
      <c r="L217" s="7">
        <v>1103068</v>
      </c>
      <c r="M217" s="43">
        <f t="shared" si="25"/>
        <v>1104572</v>
      </c>
      <c r="N217" s="201">
        <v>7425</v>
      </c>
      <c r="O217" s="201">
        <v>160401</v>
      </c>
      <c r="P217" s="201">
        <v>533573</v>
      </c>
      <c r="Q217" s="172">
        <f t="shared" si="27"/>
        <v>97087</v>
      </c>
      <c r="R217" s="196">
        <f t="shared" si="16"/>
        <v>1.0953510778447038</v>
      </c>
      <c r="S217" s="197">
        <f t="shared" si="18"/>
        <v>2.8053977272727272E-2</v>
      </c>
      <c r="T217" s="62">
        <f t="shared" si="30"/>
        <v>3.7163584144197674E-2</v>
      </c>
      <c r="U217" s="147"/>
    </row>
    <row r="218" spans="1:21" x14ac:dyDescent="0.25">
      <c r="A218" s="75">
        <v>44109</v>
      </c>
      <c r="B218" s="165">
        <v>11242</v>
      </c>
      <c r="C218" s="7">
        <f t="shared" si="17"/>
        <v>809728</v>
      </c>
      <c r="D218" s="4">
        <v>451</v>
      </c>
      <c r="E218" s="7">
        <f t="shared" si="21"/>
        <v>21465</v>
      </c>
      <c r="F218" s="208">
        <v>649017</v>
      </c>
      <c r="G218" s="174">
        <v>3978</v>
      </c>
      <c r="H218" s="4">
        <v>20263</v>
      </c>
      <c r="I218" s="4">
        <f t="shared" si="26"/>
        <v>2084513</v>
      </c>
      <c r="J218" s="219">
        <f t="shared" si="28"/>
        <v>0.55480432315057004</v>
      </c>
      <c r="K218" s="7">
        <v>1508</v>
      </c>
      <c r="L218" s="7">
        <v>1113469</v>
      </c>
      <c r="M218" s="43">
        <f t="shared" si="25"/>
        <v>1114977</v>
      </c>
      <c r="N218" s="201">
        <v>7503</v>
      </c>
      <c r="O218" s="201">
        <v>162682</v>
      </c>
      <c r="P218" s="201">
        <v>544916</v>
      </c>
      <c r="Q218" s="172">
        <f t="shared" si="27"/>
        <v>94627</v>
      </c>
      <c r="R218" s="196">
        <f t="shared" si="16"/>
        <v>1.1146378335743394</v>
      </c>
      <c r="S218" s="197">
        <f t="shared" si="18"/>
        <v>2.856814558407423E-2</v>
      </c>
      <c r="T218" s="62">
        <f t="shared" si="30"/>
        <v>3.7179260675722019E-2</v>
      </c>
      <c r="U218" s="147"/>
    </row>
    <row r="219" spans="1:21" x14ac:dyDescent="0.25">
      <c r="A219" s="75">
        <v>44110</v>
      </c>
      <c r="B219" s="165">
        <v>14740</v>
      </c>
      <c r="C219" s="7">
        <f t="shared" si="17"/>
        <v>824468</v>
      </c>
      <c r="D219" s="4">
        <v>359</v>
      </c>
      <c r="E219" s="7">
        <f t="shared" si="21"/>
        <v>21824</v>
      </c>
      <c r="F219" s="208">
        <v>660272</v>
      </c>
      <c r="G219" s="174">
        <v>4007</v>
      </c>
      <c r="H219" s="4">
        <v>26481</v>
      </c>
      <c r="I219" s="4">
        <f t="shared" si="26"/>
        <v>2110994</v>
      </c>
      <c r="J219" s="219">
        <f t="shared" si="28"/>
        <v>0.55662550507911335</v>
      </c>
      <c r="K219" s="7">
        <v>1528</v>
      </c>
      <c r="L219" s="7">
        <v>1127417</v>
      </c>
      <c r="M219" s="43">
        <f t="shared" si="25"/>
        <v>1128945</v>
      </c>
      <c r="N219" s="201">
        <v>7581</v>
      </c>
      <c r="O219" s="201">
        <v>165737</v>
      </c>
      <c r="P219" s="201">
        <v>556132</v>
      </c>
      <c r="Q219" s="172">
        <f t="shared" si="27"/>
        <v>95018</v>
      </c>
      <c r="R219" s="196">
        <f t="shared" si="16"/>
        <v>1.1324700933350862</v>
      </c>
      <c r="S219" s="197">
        <f t="shared" si="18"/>
        <v>2.8144578990250892E-2</v>
      </c>
      <c r="T219" s="62">
        <f t="shared" si="30"/>
        <v>3.7051876702002676E-2</v>
      </c>
      <c r="U219" s="147"/>
    </row>
    <row r="220" spans="1:21" x14ac:dyDescent="0.25">
      <c r="A220" s="75">
        <v>44111</v>
      </c>
      <c r="B220" s="165">
        <v>16447</v>
      </c>
      <c r="C220" s="7">
        <f t="shared" si="17"/>
        <v>840915</v>
      </c>
      <c r="D220" s="4">
        <v>401</v>
      </c>
      <c r="E220" s="7">
        <f t="shared" si="21"/>
        <v>22225</v>
      </c>
      <c r="F220" s="208">
        <v>670725</v>
      </c>
      <c r="G220" s="174">
        <v>3997</v>
      </c>
      <c r="H220" s="166">
        <v>29441</v>
      </c>
      <c r="I220" s="4">
        <f t="shared" si="26"/>
        <v>2140435</v>
      </c>
      <c r="J220" s="219">
        <f t="shared" si="28"/>
        <v>0.55864270914710779</v>
      </c>
      <c r="K220" s="7">
        <v>1542</v>
      </c>
      <c r="L220" s="7">
        <v>1142661</v>
      </c>
      <c r="M220" s="43">
        <f t="shared" si="25"/>
        <v>1144203</v>
      </c>
      <c r="N220" s="201">
        <v>7669</v>
      </c>
      <c r="O220" s="201">
        <v>168593</v>
      </c>
      <c r="P220" s="201">
        <v>568246</v>
      </c>
      <c r="Q220" s="172">
        <f t="shared" si="27"/>
        <v>96407</v>
      </c>
      <c r="R220" s="196">
        <f t="shared" ref="R220:R233" si="31">AVERAGE(B207:B220)/AVERAGE(B193:B206)</f>
        <v>1.1548135811050058</v>
      </c>
      <c r="S220" s="197">
        <f t="shared" si="18"/>
        <v>2.7013145000506878E-2</v>
      </c>
      <c r="T220" s="62">
        <f t="shared" si="30"/>
        <v>3.6936213776335228E-2</v>
      </c>
      <c r="U220" s="147"/>
    </row>
    <row r="221" spans="1:21" x14ac:dyDescent="0.25">
      <c r="A221" s="75">
        <v>44112</v>
      </c>
      <c r="B221" s="4">
        <v>15454</v>
      </c>
      <c r="C221" s="16">
        <f t="shared" si="17"/>
        <v>856369</v>
      </c>
      <c r="D221" s="4">
        <v>485</v>
      </c>
      <c r="E221" s="7">
        <f t="shared" si="21"/>
        <v>22710</v>
      </c>
      <c r="F221" s="208">
        <v>684844</v>
      </c>
      <c r="G221" s="174">
        <v>4043</v>
      </c>
      <c r="H221" s="4">
        <v>25841</v>
      </c>
      <c r="I221" s="4">
        <f t="shared" si="26"/>
        <v>2166276</v>
      </c>
      <c r="J221" s="219">
        <f t="shared" ref="J221:J226" si="32">B221/H221</f>
        <v>0.59804187144460352</v>
      </c>
      <c r="K221" s="7">
        <v>1544</v>
      </c>
      <c r="L221" s="7">
        <v>1155668</v>
      </c>
      <c r="M221" s="43">
        <f t="shared" si="25"/>
        <v>1157212</v>
      </c>
      <c r="N221" s="201">
        <v>7761</v>
      </c>
      <c r="O221" s="201">
        <v>171322</v>
      </c>
      <c r="P221" s="201">
        <v>578517</v>
      </c>
      <c r="Q221" s="172">
        <f t="shared" si="27"/>
        <v>98769</v>
      </c>
      <c r="R221" s="196">
        <f t="shared" si="31"/>
        <v>1.1560025443310746</v>
      </c>
      <c r="S221" s="197">
        <f t="shared" si="18"/>
        <v>2.7167960219063939E-2</v>
      </c>
      <c r="T221" s="62">
        <f t="shared" si="30"/>
        <v>3.7007584028889054E-2</v>
      </c>
      <c r="U221" s="147"/>
    </row>
    <row r="222" spans="1:21" x14ac:dyDescent="0.25">
      <c r="A222" s="168">
        <v>44113</v>
      </c>
      <c r="B222" s="169">
        <v>15099</v>
      </c>
      <c r="C222" s="16">
        <f t="shared" si="17"/>
        <v>871468</v>
      </c>
      <c r="D222" s="170">
        <v>514</v>
      </c>
      <c r="E222" s="66">
        <f t="shared" si="21"/>
        <v>23224</v>
      </c>
      <c r="F222" s="208">
        <v>697141</v>
      </c>
      <c r="G222" s="174">
        <v>4092</v>
      </c>
      <c r="H222" s="47">
        <v>25174</v>
      </c>
      <c r="I222" s="47">
        <f t="shared" si="26"/>
        <v>2191450</v>
      </c>
      <c r="J222" s="219">
        <f t="shared" si="32"/>
        <v>0.59978549296893624</v>
      </c>
      <c r="K222" s="66">
        <v>1564</v>
      </c>
      <c r="L222" s="66">
        <v>1172099</v>
      </c>
      <c r="M222" s="191">
        <f t="shared" si="25"/>
        <v>1173663</v>
      </c>
      <c r="N222" s="201">
        <v>7817</v>
      </c>
      <c r="O222" s="201">
        <v>174267</v>
      </c>
      <c r="P222" s="201">
        <v>588788</v>
      </c>
      <c r="Q222" s="172">
        <f t="shared" si="27"/>
        <v>100596</v>
      </c>
      <c r="R222" s="196">
        <f t="shared" si="31"/>
        <v>1.158831093679676</v>
      </c>
      <c r="S222" s="197">
        <f t="shared" si="18"/>
        <v>2.7080865369979418E-2</v>
      </c>
      <c r="T222" s="62">
        <f t="shared" si="30"/>
        <v>3.7281638183178312E-2</v>
      </c>
      <c r="U222" s="147"/>
    </row>
    <row r="223" spans="1:21" x14ac:dyDescent="0.25">
      <c r="A223" s="171">
        <v>44114</v>
      </c>
      <c r="B223" s="172">
        <v>12414</v>
      </c>
      <c r="C223" s="16">
        <f t="shared" si="17"/>
        <v>883882</v>
      </c>
      <c r="D223" s="172">
        <v>357</v>
      </c>
      <c r="E223" s="173">
        <f t="shared" si="21"/>
        <v>23581</v>
      </c>
      <c r="F223" s="208">
        <v>709464</v>
      </c>
      <c r="G223" s="174">
        <v>4200</v>
      </c>
      <c r="H223" s="172">
        <v>19871</v>
      </c>
      <c r="I223" s="172">
        <f t="shared" si="26"/>
        <v>2211321</v>
      </c>
      <c r="J223" s="219">
        <f t="shared" si="32"/>
        <v>0.62472950530924465</v>
      </c>
      <c r="K223" s="173">
        <v>1566</v>
      </c>
      <c r="L223" s="173">
        <v>1182752</v>
      </c>
      <c r="M223" s="192">
        <f t="shared" si="25"/>
        <v>1184318</v>
      </c>
      <c r="N223" s="201">
        <v>7886</v>
      </c>
      <c r="O223" s="201">
        <v>176230</v>
      </c>
      <c r="P223" s="201">
        <v>594738</v>
      </c>
      <c r="Q223" s="172">
        <f t="shared" si="27"/>
        <v>105028</v>
      </c>
      <c r="R223" s="196">
        <f t="shared" si="31"/>
        <v>1.1627853310513259</v>
      </c>
      <c r="S223" s="197">
        <f t="shared" si="18"/>
        <v>2.7844626981443545E-2</v>
      </c>
      <c r="T223" s="62">
        <f t="shared" si="30"/>
        <v>3.7349235386820619E-2</v>
      </c>
      <c r="U223" s="147"/>
    </row>
    <row r="224" spans="1:21" x14ac:dyDescent="0.25">
      <c r="A224" s="171">
        <v>44115</v>
      </c>
      <c r="B224" s="172">
        <v>10324</v>
      </c>
      <c r="C224" s="16">
        <f t="shared" si="17"/>
        <v>894206</v>
      </c>
      <c r="D224" s="172">
        <v>287</v>
      </c>
      <c r="E224" s="173">
        <f t="shared" si="21"/>
        <v>23868</v>
      </c>
      <c r="F224" s="208">
        <v>721380</v>
      </c>
      <c r="G224" s="174">
        <v>4237</v>
      </c>
      <c r="H224" s="172">
        <v>14237</v>
      </c>
      <c r="I224" s="16">
        <v>2225558</v>
      </c>
      <c r="J224" s="219">
        <f t="shared" si="32"/>
        <v>0.72515277094893582</v>
      </c>
      <c r="K224" s="173">
        <v>1567</v>
      </c>
      <c r="L224" s="173">
        <v>1189378</v>
      </c>
      <c r="M224" s="192">
        <f t="shared" si="25"/>
        <v>1190945</v>
      </c>
      <c r="N224" s="201">
        <v>7932</v>
      </c>
      <c r="O224" s="201">
        <v>177557</v>
      </c>
      <c r="P224" s="201">
        <v>599352</v>
      </c>
      <c r="Q224" s="172">
        <f t="shared" si="27"/>
        <v>109365</v>
      </c>
      <c r="R224" s="196">
        <f t="shared" si="31"/>
        <v>1.1739094153593344</v>
      </c>
      <c r="S224" s="197">
        <f t="shared" si="18"/>
        <v>2.8444259455685496E-2</v>
      </c>
      <c r="T224" s="62">
        <f t="shared" si="30"/>
        <v>3.7285186058827115E-2</v>
      </c>
      <c r="U224" s="147"/>
    </row>
    <row r="225" spans="1:21" x14ac:dyDescent="0.25">
      <c r="A225" s="171">
        <v>44116</v>
      </c>
      <c r="B225" s="172">
        <v>9524</v>
      </c>
      <c r="C225" s="16">
        <f t="shared" ref="C225:C230" si="33">C224+B225</f>
        <v>903730</v>
      </c>
      <c r="D225" s="172">
        <v>318</v>
      </c>
      <c r="E225" s="173">
        <f t="shared" si="21"/>
        <v>24186</v>
      </c>
      <c r="F225" s="208">
        <v>732582</v>
      </c>
      <c r="G225" s="174">
        <v>4287</v>
      </c>
      <c r="H225" s="172">
        <v>13956</v>
      </c>
      <c r="I225" s="16">
        <f>I224+H225</f>
        <v>2239514</v>
      </c>
      <c r="J225" s="219">
        <f t="shared" si="32"/>
        <v>0.68243049584408144</v>
      </c>
      <c r="K225" s="173">
        <v>1567</v>
      </c>
      <c r="L225" s="173">
        <v>1196534</v>
      </c>
      <c r="M225" s="193">
        <f t="shared" si="25"/>
        <v>1198101</v>
      </c>
      <c r="N225" s="201">
        <v>7963</v>
      </c>
      <c r="O225" s="201">
        <v>179298</v>
      </c>
      <c r="P225" s="201">
        <v>608522</v>
      </c>
      <c r="Q225" s="172">
        <f t="shared" si="27"/>
        <v>107947</v>
      </c>
      <c r="R225" s="196">
        <f t="shared" si="31"/>
        <v>1.1453014218129702</v>
      </c>
      <c r="S225" s="197">
        <f t="shared" si="18"/>
        <v>2.9170806058709055E-2</v>
      </c>
      <c r="T225" s="62">
        <f t="shared" si="30"/>
        <v>3.7085195055307323E-2</v>
      </c>
      <c r="U225" s="147"/>
    </row>
    <row r="226" spans="1:21" x14ac:dyDescent="0.25">
      <c r="A226" s="171">
        <v>44117</v>
      </c>
      <c r="B226" s="172">
        <v>13305</v>
      </c>
      <c r="C226" s="16">
        <f t="shared" si="33"/>
        <v>917035</v>
      </c>
      <c r="D226" s="172">
        <v>385</v>
      </c>
      <c r="E226" s="173">
        <f t="shared" si="21"/>
        <v>24571</v>
      </c>
      <c r="F226" s="208">
        <v>742235</v>
      </c>
      <c r="G226" s="174">
        <v>4294</v>
      </c>
      <c r="H226" s="174">
        <v>20544</v>
      </c>
      <c r="I226" s="16">
        <f>I225+H226</f>
        <v>2260058</v>
      </c>
      <c r="J226" s="219">
        <f t="shared" si="32"/>
        <v>0.6476343457943925</v>
      </c>
      <c r="K226" s="173">
        <v>1574</v>
      </c>
      <c r="L226" s="173">
        <v>1207475</v>
      </c>
      <c r="M226" s="194">
        <f t="shared" ref="M226:M229" si="34">K226+L226</f>
        <v>1209049</v>
      </c>
      <c r="N226" s="201">
        <v>8033</v>
      </c>
      <c r="O226" s="201">
        <v>182045</v>
      </c>
      <c r="P226" s="201">
        <v>619199</v>
      </c>
      <c r="Q226" s="172">
        <f t="shared" si="27"/>
        <v>107758</v>
      </c>
      <c r="R226" s="196">
        <f t="shared" si="31"/>
        <v>1.1328239290266275</v>
      </c>
      <c r="S226" s="197">
        <f t="shared" ref="S226:S237" si="35">G226/(C226-E226-F226)</f>
        <v>2.8583029907674282E-2</v>
      </c>
      <c r="T226" s="62">
        <f t="shared" si="30"/>
        <v>3.6960043562039052E-2</v>
      </c>
      <c r="U226" s="147"/>
    </row>
    <row r="227" spans="1:21" x14ac:dyDescent="0.25">
      <c r="A227" s="171">
        <v>44118</v>
      </c>
      <c r="B227" s="172">
        <v>14932</v>
      </c>
      <c r="C227" s="16">
        <f t="shared" si="33"/>
        <v>931967</v>
      </c>
      <c r="D227" s="172">
        <v>350</v>
      </c>
      <c r="E227" s="173">
        <f t="shared" si="21"/>
        <v>24921</v>
      </c>
      <c r="F227" s="208">
        <v>751146</v>
      </c>
      <c r="G227" s="174">
        <v>4316</v>
      </c>
      <c r="H227" s="172">
        <v>23519</v>
      </c>
      <c r="I227" s="16">
        <f>I226+H227</f>
        <v>2283577</v>
      </c>
      <c r="J227" s="219">
        <f t="shared" ref="J227:J232" si="36">B227/H227</f>
        <v>0.63489093924061402</v>
      </c>
      <c r="K227" s="173">
        <v>1574</v>
      </c>
      <c r="L227" s="173">
        <v>1219715</v>
      </c>
      <c r="M227" s="194">
        <f t="shared" si="34"/>
        <v>1221289</v>
      </c>
      <c r="N227" s="201">
        <v>8098</v>
      </c>
      <c r="O227" s="201">
        <v>184890</v>
      </c>
      <c r="P227" s="201">
        <v>629734</v>
      </c>
      <c r="Q227" s="172">
        <f t="shared" si="27"/>
        <v>109245</v>
      </c>
      <c r="R227" s="196">
        <f t="shared" si="31"/>
        <v>1.1171499299335139</v>
      </c>
      <c r="S227" s="197">
        <f t="shared" si="35"/>
        <v>2.7684413085311096E-2</v>
      </c>
      <c r="T227" s="62">
        <f t="shared" si="30"/>
        <v>3.6742222078063769E-2</v>
      </c>
      <c r="U227" s="147"/>
    </row>
    <row r="228" spans="1:21" x14ac:dyDescent="0.25">
      <c r="A228" s="171">
        <v>44119</v>
      </c>
      <c r="B228" s="175">
        <v>17096</v>
      </c>
      <c r="C228" s="16">
        <f t="shared" si="33"/>
        <v>949063</v>
      </c>
      <c r="D228" s="172">
        <v>421</v>
      </c>
      <c r="E228" s="173">
        <f t="shared" si="21"/>
        <v>25342</v>
      </c>
      <c r="F228" s="208">
        <v>764859</v>
      </c>
      <c r="G228" s="174">
        <v>4278</v>
      </c>
      <c r="H228" s="172">
        <v>27662</v>
      </c>
      <c r="I228" s="16">
        <f>I227+H228</f>
        <v>2311239</v>
      </c>
      <c r="J228" s="219">
        <f t="shared" si="36"/>
        <v>0.61803195719759962</v>
      </c>
      <c r="K228" s="173">
        <v>1575</v>
      </c>
      <c r="L228" s="173">
        <v>1234321</v>
      </c>
      <c r="M228" s="194">
        <f t="shared" si="34"/>
        <v>1235896</v>
      </c>
      <c r="N228" s="201">
        <v>8172</v>
      </c>
      <c r="O228" s="201">
        <v>187747</v>
      </c>
      <c r="P228" s="201">
        <v>642465</v>
      </c>
      <c r="Q228" s="172">
        <f t="shared" si="27"/>
        <v>110679</v>
      </c>
      <c r="R228" s="196">
        <f t="shared" si="31"/>
        <v>1.1272100386431421</v>
      </c>
      <c r="S228" s="197">
        <f t="shared" si="35"/>
        <v>2.692903274540167E-2</v>
      </c>
      <c r="T228" s="62">
        <f t="shared" si="30"/>
        <v>3.6661916714286751E-2</v>
      </c>
      <c r="U228" s="147"/>
    </row>
    <row r="229" spans="1:21" x14ac:dyDescent="0.25">
      <c r="A229" s="171">
        <v>44120</v>
      </c>
      <c r="B229" s="16">
        <v>16546</v>
      </c>
      <c r="C229" s="16">
        <f t="shared" si="33"/>
        <v>965609</v>
      </c>
      <c r="D229" s="172">
        <v>379</v>
      </c>
      <c r="E229" s="173">
        <f t="shared" si="21"/>
        <v>25721</v>
      </c>
      <c r="F229" s="208">
        <v>778501</v>
      </c>
      <c r="G229" s="174">
        <v>4346</v>
      </c>
      <c r="H229" s="172">
        <v>27412</v>
      </c>
      <c r="I229" s="16">
        <f>I228+H229</f>
        <v>2338651</v>
      </c>
      <c r="J229" s="219">
        <f t="shared" si="36"/>
        <v>0.60360426090763164</v>
      </c>
      <c r="K229" s="173">
        <v>1597</v>
      </c>
      <c r="L229" s="173">
        <v>1248101</v>
      </c>
      <c r="M229" s="194">
        <f t="shared" si="34"/>
        <v>1249698</v>
      </c>
      <c r="N229" s="201">
        <v>8249</v>
      </c>
      <c r="O229" s="201">
        <v>190484</v>
      </c>
      <c r="P229" s="201">
        <v>653179</v>
      </c>
      <c r="Q229" s="172">
        <f t="shared" si="27"/>
        <v>113697</v>
      </c>
      <c r="R229" s="196">
        <f t="shared" si="31"/>
        <v>1.1197908824255711</v>
      </c>
      <c r="S229" s="197">
        <f t="shared" si="35"/>
        <v>2.6929058722201912E-2</v>
      </c>
      <c r="T229" s="62">
        <f t="shared" si="30"/>
        <v>3.6614357052972023E-2</v>
      </c>
      <c r="U229" s="147"/>
    </row>
    <row r="230" spans="1:21" x14ac:dyDescent="0.25">
      <c r="A230" s="205">
        <v>44121</v>
      </c>
      <c r="B230" s="16">
        <v>13510</v>
      </c>
      <c r="C230" s="16">
        <f t="shared" si="33"/>
        <v>979119</v>
      </c>
      <c r="D230" s="206">
        <v>383</v>
      </c>
      <c r="E230" s="207">
        <f t="shared" si="21"/>
        <v>26104</v>
      </c>
      <c r="F230" s="208">
        <v>791174</v>
      </c>
      <c r="G230" s="174">
        <v>4386</v>
      </c>
      <c r="H230" s="206">
        <v>20955</v>
      </c>
      <c r="I230" s="16">
        <f>I229+H230</f>
        <v>2359606</v>
      </c>
      <c r="J230" s="219">
        <f t="shared" si="36"/>
        <v>0.64471486518730614</v>
      </c>
      <c r="K230" s="207">
        <v>1611</v>
      </c>
      <c r="L230" s="207">
        <v>1260920</v>
      </c>
      <c r="M230" s="210">
        <f>K230+L230</f>
        <v>1262531</v>
      </c>
      <c r="N230" s="211">
        <v>8311</v>
      </c>
      <c r="O230" s="211">
        <v>192192</v>
      </c>
      <c r="P230" s="211">
        <v>661955</v>
      </c>
      <c r="Q230" s="206">
        <f t="shared" si="27"/>
        <v>116661</v>
      </c>
      <c r="R230" s="212">
        <f t="shared" si="31"/>
        <v>1.1216137332920351</v>
      </c>
      <c r="S230" s="213">
        <f t="shared" si="35"/>
        <v>2.7100672882644075E-2</v>
      </c>
      <c r="T230" s="62">
        <f t="shared" si="30"/>
        <v>3.6697712016307595E-2</v>
      </c>
      <c r="U230" s="147"/>
    </row>
    <row r="231" spans="1:21" x14ac:dyDescent="0.25">
      <c r="A231" s="160">
        <v>44122</v>
      </c>
      <c r="B231" s="16">
        <v>10561</v>
      </c>
      <c r="C231" s="16">
        <f>C230+B231</f>
        <v>989680</v>
      </c>
      <c r="D231" s="4">
        <v>161</v>
      </c>
      <c r="E231" s="7">
        <f>E230+D231</f>
        <v>26265</v>
      </c>
      <c r="F231" s="214">
        <v>803965</v>
      </c>
      <c r="G231" s="174">
        <v>4387</v>
      </c>
      <c r="H231" s="4">
        <v>13890</v>
      </c>
      <c r="I231" s="16">
        <f>I230+H231</f>
        <v>2373496</v>
      </c>
      <c r="J231" s="219">
        <f t="shared" si="36"/>
        <v>0.76033117350611956</v>
      </c>
      <c r="K231" s="7">
        <v>1617</v>
      </c>
      <c r="L231" s="7">
        <v>1269203</v>
      </c>
      <c r="M231" s="4">
        <f>K231+L231</f>
        <v>1270820</v>
      </c>
      <c r="N231" s="9">
        <v>8370</v>
      </c>
      <c r="O231" s="9">
        <v>193297</v>
      </c>
      <c r="P231" s="9">
        <v>669231</v>
      </c>
      <c r="Q231" s="4">
        <f t="shared" si="27"/>
        <v>118782</v>
      </c>
      <c r="R231" s="1">
        <f t="shared" si="31"/>
        <v>1.1440453324238127</v>
      </c>
      <c r="S231" s="72">
        <f t="shared" si="35"/>
        <v>2.751332706177485E-2</v>
      </c>
      <c r="T231" s="62">
        <f t="shared" si="30"/>
        <v>3.6321169578998024E-2</v>
      </c>
      <c r="U231" s="147"/>
    </row>
    <row r="232" spans="1:21" x14ac:dyDescent="0.25">
      <c r="A232" s="160">
        <v>44123</v>
      </c>
      <c r="B232" s="16">
        <v>12982</v>
      </c>
      <c r="C232" s="16">
        <f>C231+B232</f>
        <v>1002662</v>
      </c>
      <c r="D232" s="4">
        <v>451</v>
      </c>
      <c r="E232" s="7">
        <f>E231+D232</f>
        <v>26716</v>
      </c>
      <c r="F232" s="214">
        <v>816247</v>
      </c>
      <c r="G232" s="174">
        <v>4392</v>
      </c>
      <c r="H232" s="4">
        <v>28395</v>
      </c>
      <c r="I232" s="16">
        <v>2626406</v>
      </c>
      <c r="J232" s="219">
        <f t="shared" si="36"/>
        <v>0.45719316781123437</v>
      </c>
      <c r="K232" s="7">
        <v>1656</v>
      </c>
      <c r="L232" s="7">
        <v>1281757</v>
      </c>
      <c r="M232" s="4">
        <v>1283413</v>
      </c>
      <c r="N232" s="4">
        <v>8406</v>
      </c>
      <c r="O232" s="4">
        <v>195959</v>
      </c>
      <c r="P232" s="4">
        <v>676839</v>
      </c>
      <c r="Q232" s="4">
        <v>121458</v>
      </c>
      <c r="R232" s="1">
        <f t="shared" si="31"/>
        <v>1.1377100028894747</v>
      </c>
      <c r="S232" s="72">
        <f>G232/(C232-E232-F232)</f>
        <v>2.7501737643942668E-2</v>
      </c>
      <c r="T232" s="62">
        <f t="shared" si="30"/>
        <v>3.6268902497797337E-2</v>
      </c>
      <c r="U232" s="147"/>
    </row>
    <row r="233" spans="1:21" x14ac:dyDescent="0.25">
      <c r="A233" s="160">
        <v>44124</v>
      </c>
      <c r="B233" s="16">
        <v>16337</v>
      </c>
      <c r="C233" s="16">
        <f>C232+B233</f>
        <v>1018999</v>
      </c>
      <c r="D233" s="4">
        <v>384</v>
      </c>
      <c r="E233" s="7">
        <f>E232+D233</f>
        <v>27100</v>
      </c>
      <c r="F233" s="214">
        <v>829647</v>
      </c>
      <c r="G233" s="16">
        <v>4451</v>
      </c>
      <c r="H233" s="16">
        <v>37474</v>
      </c>
      <c r="I233" s="16">
        <v>2663880</v>
      </c>
      <c r="J233" s="219">
        <f>B233/H233</f>
        <v>0.43595559587980998</v>
      </c>
      <c r="K233" s="7">
        <v>1707</v>
      </c>
      <c r="L233" s="7">
        <v>1298433</v>
      </c>
      <c r="M233" s="4">
        <v>1283413</v>
      </c>
      <c r="N233" s="4">
        <v>8482</v>
      </c>
      <c r="O233" s="4">
        <v>199382</v>
      </c>
      <c r="P233" s="4">
        <v>689632</v>
      </c>
      <c r="Q233" s="16">
        <f>C233-N233-O233-P233</f>
        <v>121503</v>
      </c>
      <c r="R233" s="1">
        <f>AVERAGE(B220:B233)/AVERAGE(B206:B219)</f>
        <v>1.1290642738574761</v>
      </c>
      <c r="S233" s="72">
        <f t="shared" si="35"/>
        <v>2.7432635653181471E-2</v>
      </c>
      <c r="T233" s="62">
        <f>E233/C213</f>
        <v>3.608517165756104E-2</v>
      </c>
      <c r="U233" s="147"/>
    </row>
    <row r="234" spans="1:21" x14ac:dyDescent="0.25">
      <c r="A234" s="160">
        <v>44125</v>
      </c>
      <c r="B234" s="217">
        <v>18326</v>
      </c>
      <c r="C234" s="16">
        <f>C233+B234</f>
        <v>1037325</v>
      </c>
      <c r="D234" s="48">
        <v>423</v>
      </c>
      <c r="E234" s="7">
        <f>E233+D234</f>
        <v>27523</v>
      </c>
      <c r="F234" s="218">
        <v>840520</v>
      </c>
      <c r="G234" s="217">
        <v>4573</v>
      </c>
      <c r="H234" s="217">
        <v>38340</v>
      </c>
      <c r="I234" s="217">
        <f>I233+H234</f>
        <v>2702220</v>
      </c>
      <c r="J234" s="219">
        <f>B234/H234</f>
        <v>0.47798643714136674</v>
      </c>
      <c r="K234" s="125"/>
      <c r="L234" s="125"/>
      <c r="M234" s="48"/>
      <c r="N234" s="48"/>
      <c r="O234" s="48"/>
      <c r="P234" s="48"/>
      <c r="Q234" s="48"/>
      <c r="R234" s="1">
        <f t="shared" ref="R234" si="37">AVERAGE(B221:B234)/AVERAGE(B207:B220)</f>
        <v>1.1152308705625837</v>
      </c>
      <c r="S234" s="72">
        <f t="shared" si="35"/>
        <v>2.7014094824021454E-2</v>
      </c>
      <c r="T234" s="62">
        <f>E234/C214</f>
        <v>3.5977683718473936E-2</v>
      </c>
    </row>
    <row r="235" spans="1:21" x14ac:dyDescent="0.25">
      <c r="A235" s="26"/>
      <c r="B235" s="16"/>
      <c r="C235" s="4"/>
      <c r="D235" s="4"/>
      <c r="E235" s="4"/>
      <c r="F235" s="29"/>
      <c r="G235" s="4"/>
      <c r="H235" s="4"/>
      <c r="I235" s="4"/>
      <c r="J235" s="4"/>
      <c r="K235" s="7"/>
      <c r="L235" s="7"/>
      <c r="M235" s="4"/>
      <c r="N235" s="4"/>
      <c r="O235" s="4"/>
      <c r="P235" s="4"/>
      <c r="Q235" s="4"/>
      <c r="R235" s="4"/>
      <c r="S235" s="1"/>
      <c r="T235" s="26"/>
      <c r="U235" s="16"/>
    </row>
    <row r="236" spans="1:21" x14ac:dyDescent="0.25">
      <c r="A236" s="26"/>
      <c r="B236" s="16"/>
      <c r="C236" s="4"/>
      <c r="D236" s="4"/>
      <c r="E236" s="4"/>
      <c r="F236" s="29"/>
      <c r="G236" s="4"/>
      <c r="H236" s="4"/>
      <c r="I236" s="4"/>
      <c r="J236" s="4"/>
      <c r="K236" s="7"/>
      <c r="L236" s="7"/>
      <c r="M236" s="4"/>
      <c r="N236" s="4"/>
      <c r="O236" s="4"/>
      <c r="P236" s="4"/>
      <c r="Q236" s="4"/>
      <c r="R236" s="4"/>
      <c r="S236" s="1"/>
      <c r="T236" s="26"/>
      <c r="U236" s="16"/>
    </row>
    <row r="237" spans="1:21" x14ac:dyDescent="0.25">
      <c r="T237" s="26"/>
      <c r="U237" s="16"/>
    </row>
    <row r="238" spans="1:21" x14ac:dyDescent="0.25">
      <c r="T238" s="26"/>
      <c r="U238" s="16"/>
    </row>
    <row r="239" spans="1:21" x14ac:dyDescent="0.25">
      <c r="T239" s="26"/>
      <c r="U239" s="16"/>
    </row>
    <row r="240" spans="1:21" x14ac:dyDescent="0.25">
      <c r="T240" s="26"/>
      <c r="U240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09BF6-52B9-48A0-AFC6-A122C6D6D85F}">
  <dimension ref="A1:M25"/>
  <sheetViews>
    <sheetView topLeftCell="A10" workbookViewId="0">
      <selection activeCell="L25" sqref="L25"/>
    </sheetView>
  </sheetViews>
  <sheetFormatPr baseColWidth="10" defaultRowHeight="15" x14ac:dyDescent="0.25"/>
  <cols>
    <col min="1" max="1" width="22.140625" bestFit="1" customWidth="1"/>
    <col min="2" max="3" width="11.42578125" hidden="1" customWidth="1"/>
    <col min="4" max="4" width="11.42578125" style="222" customWidth="1"/>
    <col min="5" max="10" width="11.42578125" hidden="1" customWidth="1"/>
    <col min="11" max="11" width="11.42578125" style="135"/>
    <col min="12" max="12" width="13.5703125" style="74" customWidth="1"/>
    <col min="13" max="13" width="11.42578125" style="25"/>
  </cols>
  <sheetData>
    <row r="1" spans="1:13" s="88" customFormat="1" x14ac:dyDescent="0.25">
      <c r="B1" s="88" t="s">
        <v>32</v>
      </c>
      <c r="C1" s="88" t="s">
        <v>33</v>
      </c>
      <c r="D1" s="220" t="s">
        <v>34</v>
      </c>
      <c r="E1" s="88" t="s">
        <v>152</v>
      </c>
      <c r="F1" s="88" t="s">
        <v>153</v>
      </c>
      <c r="H1" s="88" t="s">
        <v>34</v>
      </c>
      <c r="J1" s="88" t="s">
        <v>153</v>
      </c>
      <c r="K1" s="135" t="s">
        <v>154</v>
      </c>
      <c r="L1" s="74" t="s">
        <v>155</v>
      </c>
      <c r="M1" s="25" t="s">
        <v>156</v>
      </c>
    </row>
    <row r="2" spans="1:13" x14ac:dyDescent="0.25">
      <c r="A2" s="5" t="s">
        <v>22</v>
      </c>
      <c r="B2" s="5">
        <v>44125</v>
      </c>
      <c r="C2" s="5">
        <v>5179</v>
      </c>
      <c r="D2" s="221">
        <v>512617</v>
      </c>
      <c r="E2" s="5">
        <v>106</v>
      </c>
      <c r="F2" s="5">
        <v>16280</v>
      </c>
      <c r="G2" s="5">
        <v>5756</v>
      </c>
      <c r="H2" s="5">
        <v>486223</v>
      </c>
      <c r="I2" s="5">
        <v>193</v>
      </c>
      <c r="J2" s="5">
        <v>15485</v>
      </c>
      <c r="K2" s="226">
        <f>LN(2)/(LN(D2)-LN(H2))*7</f>
        <v>91.787407722167586</v>
      </c>
      <c r="L2" s="26">
        <f ca="1">TODAY()+K2</f>
        <v>44221.787407722164</v>
      </c>
      <c r="M2" s="227">
        <f>D2*2</f>
        <v>1025234</v>
      </c>
    </row>
    <row r="3" spans="1:13" x14ac:dyDescent="0.25">
      <c r="A3" s="5" t="s">
        <v>20</v>
      </c>
      <c r="B3" s="5">
        <v>44125</v>
      </c>
      <c r="C3" s="5">
        <v>740</v>
      </c>
      <c r="D3" s="221">
        <v>141930</v>
      </c>
      <c r="E3" s="5">
        <v>52</v>
      </c>
      <c r="F3" s="5">
        <v>4403</v>
      </c>
      <c r="G3" s="5">
        <v>830</v>
      </c>
      <c r="H3" s="5">
        <v>137891</v>
      </c>
      <c r="I3" s="5">
        <v>59</v>
      </c>
      <c r="J3" s="5">
        <v>4116</v>
      </c>
      <c r="K3" s="226">
        <f t="shared" ref="K3:K25" si="0">LN(2)/(LN(D3)-LN(H3))*7</f>
        <v>168.0621025463978</v>
      </c>
      <c r="L3" s="26">
        <f t="shared" ref="L3:L25" ca="1" si="1">TODAY()+K3</f>
        <v>44298.062102546399</v>
      </c>
      <c r="M3" s="227">
        <f t="shared" ref="M3:M25" si="2">D3*2</f>
        <v>283860</v>
      </c>
    </row>
    <row r="4" spans="1:13" x14ac:dyDescent="0.25">
      <c r="A4" s="5" t="s">
        <v>35</v>
      </c>
      <c r="B4" s="5">
        <v>44125</v>
      </c>
      <c r="C4" s="5">
        <v>25</v>
      </c>
      <c r="D4" s="221">
        <v>525</v>
      </c>
      <c r="E4" s="5"/>
      <c r="F4" s="5">
        <v>0</v>
      </c>
      <c r="G4" s="5">
        <v>6</v>
      </c>
      <c r="H4" s="5">
        <v>407</v>
      </c>
      <c r="I4" s="5"/>
      <c r="J4" s="5">
        <v>0</v>
      </c>
      <c r="K4" s="224">
        <f t="shared" si="0"/>
        <v>19.058580802359188</v>
      </c>
      <c r="L4" s="26">
        <f t="shared" ca="1" si="1"/>
        <v>44149.058580802361</v>
      </c>
      <c r="M4" s="227">
        <f t="shared" si="2"/>
        <v>1050</v>
      </c>
    </row>
    <row r="5" spans="1:13" x14ac:dyDescent="0.25">
      <c r="A5" s="5" t="s">
        <v>21</v>
      </c>
      <c r="B5" s="5">
        <v>44125</v>
      </c>
      <c r="C5" s="5">
        <v>255</v>
      </c>
      <c r="D5" s="221">
        <v>12296</v>
      </c>
      <c r="E5" s="5">
        <v>4</v>
      </c>
      <c r="F5" s="5">
        <v>376</v>
      </c>
      <c r="G5" s="5">
        <v>197</v>
      </c>
      <c r="H5" s="5">
        <v>11067</v>
      </c>
      <c r="I5" s="5">
        <v>5</v>
      </c>
      <c r="J5" s="5">
        <v>350</v>
      </c>
      <c r="K5" s="226">
        <f t="shared" si="0"/>
        <v>46.075403960929037</v>
      </c>
      <c r="L5" s="26">
        <f t="shared" ca="1" si="1"/>
        <v>44176.075403960931</v>
      </c>
      <c r="M5" s="227">
        <f t="shared" si="2"/>
        <v>24592</v>
      </c>
    </row>
    <row r="6" spans="1:13" x14ac:dyDescent="0.25">
      <c r="A6" s="5" t="s">
        <v>36</v>
      </c>
      <c r="B6" s="5">
        <v>44125</v>
      </c>
      <c r="C6" s="5">
        <v>531</v>
      </c>
      <c r="D6" s="221">
        <v>10258</v>
      </c>
      <c r="E6" s="5">
        <v>2</v>
      </c>
      <c r="F6" s="5">
        <v>132</v>
      </c>
      <c r="G6" s="5">
        <v>245</v>
      </c>
      <c r="H6" s="5">
        <v>8269</v>
      </c>
      <c r="I6" s="5">
        <v>9</v>
      </c>
      <c r="J6" s="5">
        <v>111</v>
      </c>
      <c r="K6" s="224">
        <f t="shared" si="0"/>
        <v>22.510593524139111</v>
      </c>
      <c r="L6" s="26">
        <f t="shared" ca="1" si="1"/>
        <v>44152.510593524137</v>
      </c>
      <c r="M6" s="227">
        <f t="shared" si="2"/>
        <v>20516</v>
      </c>
    </row>
    <row r="7" spans="1:13" x14ac:dyDescent="0.25">
      <c r="A7" s="5" t="s">
        <v>27</v>
      </c>
      <c r="B7" s="5">
        <v>44125</v>
      </c>
      <c r="C7" s="5">
        <v>2480</v>
      </c>
      <c r="D7" s="221">
        <v>68767</v>
      </c>
      <c r="E7" s="5">
        <v>55</v>
      </c>
      <c r="F7" s="5">
        <v>1001</v>
      </c>
      <c r="G7" s="5">
        <v>2082</v>
      </c>
      <c r="H7" s="5">
        <v>57783</v>
      </c>
      <c r="I7" s="5">
        <v>44</v>
      </c>
      <c r="J7" s="5">
        <v>762</v>
      </c>
      <c r="K7" s="224">
        <f t="shared" si="0"/>
        <v>27.880526332780242</v>
      </c>
      <c r="L7" s="26">
        <f t="shared" ca="1" si="1"/>
        <v>44157.880526332781</v>
      </c>
      <c r="M7" s="227">
        <f t="shared" si="2"/>
        <v>137534</v>
      </c>
    </row>
    <row r="8" spans="1:13" x14ac:dyDescent="0.25">
      <c r="A8" s="5" t="s">
        <v>37</v>
      </c>
      <c r="B8" s="5">
        <v>44125</v>
      </c>
      <c r="C8" s="5">
        <v>20</v>
      </c>
      <c r="D8" s="221">
        <v>2154</v>
      </c>
      <c r="E8" s="5"/>
      <c r="F8" s="5">
        <v>35</v>
      </c>
      <c r="G8" s="5">
        <v>72</v>
      </c>
      <c r="H8" s="5">
        <v>1874</v>
      </c>
      <c r="I8" s="5"/>
      <c r="J8" s="5">
        <v>32</v>
      </c>
      <c r="K8" s="226">
        <f t="shared" si="0"/>
        <v>34.843674397502184</v>
      </c>
      <c r="L8" s="26">
        <f t="shared" ca="1" si="1"/>
        <v>44164.843674397503</v>
      </c>
      <c r="M8" s="227">
        <f t="shared" si="2"/>
        <v>4308</v>
      </c>
    </row>
    <row r="9" spans="1:13" x14ac:dyDescent="0.25">
      <c r="A9" s="5" t="s">
        <v>38</v>
      </c>
      <c r="B9" s="5">
        <v>44125</v>
      </c>
      <c r="C9" s="5">
        <v>467</v>
      </c>
      <c r="D9" s="221">
        <v>12561</v>
      </c>
      <c r="E9" s="5">
        <v>3</v>
      </c>
      <c r="F9" s="5">
        <v>220</v>
      </c>
      <c r="G9" s="5">
        <v>334</v>
      </c>
      <c r="H9" s="5">
        <v>10456</v>
      </c>
      <c r="I9" s="5">
        <v>7</v>
      </c>
      <c r="J9" s="5">
        <v>203</v>
      </c>
      <c r="K9" s="224">
        <f t="shared" si="0"/>
        <v>26.45299922492967</v>
      </c>
      <c r="L9" s="26">
        <f t="shared" ca="1" si="1"/>
        <v>44156.45299922493</v>
      </c>
      <c r="M9" s="227">
        <f t="shared" si="2"/>
        <v>25122</v>
      </c>
    </row>
    <row r="10" spans="1:13" x14ac:dyDescent="0.25">
      <c r="A10" s="5" t="s">
        <v>48</v>
      </c>
      <c r="B10" s="5">
        <v>44125</v>
      </c>
      <c r="C10" s="5">
        <v>7</v>
      </c>
      <c r="D10" s="221">
        <v>147</v>
      </c>
      <c r="E10" s="5"/>
      <c r="F10" s="5">
        <v>1</v>
      </c>
      <c r="G10" s="5">
        <v>-2</v>
      </c>
      <c r="H10" s="5">
        <v>138</v>
      </c>
      <c r="I10" s="5"/>
      <c r="J10" s="5">
        <v>1</v>
      </c>
      <c r="K10" s="226">
        <f t="shared" si="0"/>
        <v>76.79826871611958</v>
      </c>
      <c r="L10" s="26">
        <f t="shared" ca="1" si="1"/>
        <v>44206.79826871612</v>
      </c>
      <c r="M10" s="227">
        <f t="shared" si="2"/>
        <v>294</v>
      </c>
    </row>
    <row r="11" spans="1:13" x14ac:dyDescent="0.25">
      <c r="A11" s="5" t="s">
        <v>39</v>
      </c>
      <c r="B11" s="5">
        <v>44125</v>
      </c>
      <c r="C11" s="5">
        <v>68</v>
      </c>
      <c r="D11" s="221">
        <v>17412</v>
      </c>
      <c r="E11" s="5">
        <v>3</v>
      </c>
      <c r="F11" s="5">
        <v>712</v>
      </c>
      <c r="G11" s="5">
        <v>120</v>
      </c>
      <c r="H11" s="5">
        <v>17065</v>
      </c>
      <c r="I11" s="5">
        <v>13</v>
      </c>
      <c r="J11" s="5">
        <v>643</v>
      </c>
      <c r="K11" s="226">
        <f t="shared" si="0"/>
        <v>241.03429218278492</v>
      </c>
      <c r="L11" s="26">
        <f t="shared" ca="1" si="1"/>
        <v>44371.034292182783</v>
      </c>
      <c r="M11" s="227">
        <f t="shared" si="2"/>
        <v>34824</v>
      </c>
    </row>
    <row r="12" spans="1:13" x14ac:dyDescent="0.25">
      <c r="A12" s="5" t="s">
        <v>40</v>
      </c>
      <c r="B12" s="5">
        <v>44125</v>
      </c>
      <c r="C12" s="5">
        <v>161</v>
      </c>
      <c r="D12" s="221">
        <v>1969</v>
      </c>
      <c r="E12" s="5">
        <v>2</v>
      </c>
      <c r="F12" s="5">
        <v>21</v>
      </c>
      <c r="G12" s="5">
        <v>82</v>
      </c>
      <c r="H12" s="5">
        <v>1354</v>
      </c>
      <c r="I12" s="5"/>
      <c r="J12" s="5">
        <v>16</v>
      </c>
      <c r="K12" s="225">
        <f t="shared" si="0"/>
        <v>12.957315197363085</v>
      </c>
      <c r="L12" s="26">
        <f t="shared" ca="1" si="1"/>
        <v>44142.95731519736</v>
      </c>
      <c r="M12" s="227">
        <f t="shared" si="2"/>
        <v>3938</v>
      </c>
    </row>
    <row r="13" spans="1:13" x14ac:dyDescent="0.25">
      <c r="A13" s="5" t="s">
        <v>28</v>
      </c>
      <c r="B13" s="5">
        <v>44125</v>
      </c>
      <c r="C13" s="5">
        <v>134</v>
      </c>
      <c r="D13" s="221">
        <v>6799</v>
      </c>
      <c r="E13" s="5">
        <v>6</v>
      </c>
      <c r="F13" s="5">
        <v>213</v>
      </c>
      <c r="G13" s="5">
        <v>107</v>
      </c>
      <c r="H13" s="5">
        <v>6225</v>
      </c>
      <c r="I13" s="5">
        <v>5</v>
      </c>
      <c r="J13" s="5">
        <v>191</v>
      </c>
      <c r="K13" s="226">
        <f t="shared" si="0"/>
        <v>55.01037110536199</v>
      </c>
      <c r="L13" s="26">
        <f t="shared" ca="1" si="1"/>
        <v>44185.01037110536</v>
      </c>
      <c r="M13" s="227">
        <f t="shared" si="2"/>
        <v>13598</v>
      </c>
    </row>
    <row r="14" spans="1:13" x14ac:dyDescent="0.25">
      <c r="A14" s="5" t="s">
        <v>24</v>
      </c>
      <c r="B14" s="5">
        <v>44125</v>
      </c>
      <c r="C14" s="5">
        <v>1155</v>
      </c>
      <c r="D14" s="221">
        <v>39969</v>
      </c>
      <c r="E14" s="5">
        <v>21</v>
      </c>
      <c r="F14" s="5">
        <v>613</v>
      </c>
      <c r="G14" s="5">
        <v>1056</v>
      </c>
      <c r="H14" s="5">
        <v>35033</v>
      </c>
      <c r="I14" s="5">
        <v>15</v>
      </c>
      <c r="J14" s="5">
        <v>468</v>
      </c>
      <c r="K14" s="226">
        <f t="shared" si="0"/>
        <v>36.809762783840547</v>
      </c>
      <c r="L14" s="26">
        <f t="shared" ca="1" si="1"/>
        <v>44166.809762783843</v>
      </c>
      <c r="M14" s="227">
        <f t="shared" si="2"/>
        <v>79938</v>
      </c>
    </row>
    <row r="15" spans="1:13" x14ac:dyDescent="0.25">
      <c r="A15" s="223" t="s">
        <v>30</v>
      </c>
      <c r="B15" s="5">
        <v>44125</v>
      </c>
      <c r="C15" s="5">
        <v>3</v>
      </c>
      <c r="D15" s="221">
        <v>198</v>
      </c>
      <c r="E15" s="5"/>
      <c r="F15" s="5">
        <v>4</v>
      </c>
      <c r="G15" s="5">
        <v>12</v>
      </c>
      <c r="H15" s="5">
        <v>197</v>
      </c>
      <c r="I15" s="5"/>
      <c r="J15" s="5">
        <v>4</v>
      </c>
      <c r="K15" s="226">
        <f t="shared" si="0"/>
        <v>958.27392985047823</v>
      </c>
      <c r="L15" s="26">
        <f t="shared" ca="1" si="1"/>
        <v>45088.273929850475</v>
      </c>
      <c r="M15" s="227">
        <f t="shared" si="2"/>
        <v>396</v>
      </c>
    </row>
    <row r="16" spans="1:13" x14ac:dyDescent="0.25">
      <c r="A16" s="5" t="s">
        <v>26</v>
      </c>
      <c r="B16" s="5">
        <v>44125</v>
      </c>
      <c r="C16" s="5">
        <v>976</v>
      </c>
      <c r="D16" s="221">
        <v>17635</v>
      </c>
      <c r="E16" s="5">
        <v>28</v>
      </c>
      <c r="F16" s="5">
        <v>281</v>
      </c>
      <c r="G16" s="5">
        <v>424</v>
      </c>
      <c r="H16" s="5">
        <v>13408</v>
      </c>
      <c r="I16" s="5"/>
      <c r="J16" s="5">
        <v>205</v>
      </c>
      <c r="K16" s="224">
        <f t="shared" si="0"/>
        <v>17.705941272675613</v>
      </c>
      <c r="L16" s="26">
        <f t="shared" ca="1" si="1"/>
        <v>44147.705941272674</v>
      </c>
      <c r="M16" s="227">
        <f t="shared" si="2"/>
        <v>35270</v>
      </c>
    </row>
    <row r="17" spans="1:13" x14ac:dyDescent="0.25">
      <c r="A17" s="5" t="s">
        <v>25</v>
      </c>
      <c r="B17" s="5">
        <v>44125</v>
      </c>
      <c r="C17" s="5">
        <v>536</v>
      </c>
      <c r="D17" s="221">
        <v>20347</v>
      </c>
      <c r="E17" s="5">
        <v>12</v>
      </c>
      <c r="F17" s="5">
        <v>433</v>
      </c>
      <c r="G17" s="5">
        <v>532</v>
      </c>
      <c r="H17" s="5">
        <v>18025</v>
      </c>
      <c r="I17" s="5">
        <v>11</v>
      </c>
      <c r="J17" s="5">
        <v>399</v>
      </c>
      <c r="K17" s="226">
        <f t="shared" si="0"/>
        <v>40.041909685970026</v>
      </c>
      <c r="L17" s="26">
        <f t="shared" ca="1" si="1"/>
        <v>44170.04190968597</v>
      </c>
      <c r="M17" s="227">
        <f t="shared" si="2"/>
        <v>40694</v>
      </c>
    </row>
    <row r="18" spans="1:13" x14ac:dyDescent="0.25">
      <c r="A18" s="5" t="s">
        <v>41</v>
      </c>
      <c r="B18" s="5">
        <v>44125</v>
      </c>
      <c r="C18" s="5">
        <v>254</v>
      </c>
      <c r="D18" s="221">
        <v>16919</v>
      </c>
      <c r="E18" s="5">
        <v>13</v>
      </c>
      <c r="F18" s="5">
        <v>642</v>
      </c>
      <c r="G18" s="5">
        <v>257</v>
      </c>
      <c r="H18" s="5">
        <v>16011</v>
      </c>
      <c r="I18" s="5">
        <v>12</v>
      </c>
      <c r="J18" s="5">
        <v>570</v>
      </c>
      <c r="K18" s="226">
        <f t="shared" si="0"/>
        <v>87.960823329865264</v>
      </c>
      <c r="L18" s="26">
        <f t="shared" ca="1" si="1"/>
        <v>44217.960823329864</v>
      </c>
      <c r="M18" s="227">
        <f t="shared" si="2"/>
        <v>33838</v>
      </c>
    </row>
    <row r="19" spans="1:13" x14ac:dyDescent="0.25">
      <c r="A19" s="5" t="s">
        <v>42</v>
      </c>
      <c r="B19" s="5">
        <v>44125</v>
      </c>
      <c r="C19" s="5">
        <v>8</v>
      </c>
      <c r="D19" s="221">
        <v>1315</v>
      </c>
      <c r="E19" s="5"/>
      <c r="F19" s="5">
        <v>54</v>
      </c>
      <c r="G19" s="5">
        <v>3</v>
      </c>
      <c r="H19" s="5">
        <v>1276</v>
      </c>
      <c r="I19" s="5"/>
      <c r="J19" s="5">
        <v>51</v>
      </c>
      <c r="K19" s="226">
        <f t="shared" si="0"/>
        <v>161.16231953907914</v>
      </c>
      <c r="L19" s="26">
        <f t="shared" ca="1" si="1"/>
        <v>44291.162319539078</v>
      </c>
      <c r="M19" s="227">
        <f t="shared" si="2"/>
        <v>2630</v>
      </c>
    </row>
    <row r="20" spans="1:13" x14ac:dyDescent="0.25">
      <c r="A20" s="5" t="s">
        <v>43</v>
      </c>
      <c r="B20" s="5">
        <v>44125</v>
      </c>
      <c r="C20" s="5">
        <v>507</v>
      </c>
      <c r="D20" s="221">
        <v>4387</v>
      </c>
      <c r="E20" s="5"/>
      <c r="F20" s="5">
        <v>36</v>
      </c>
      <c r="G20" s="5">
        <v>119</v>
      </c>
      <c r="H20" s="5">
        <v>2686</v>
      </c>
      <c r="I20" s="5"/>
      <c r="J20" s="5">
        <v>34</v>
      </c>
      <c r="K20" s="225">
        <f t="shared" si="0"/>
        <v>9.8901430937794554</v>
      </c>
      <c r="L20" s="26">
        <f t="shared" ca="1" si="1"/>
        <v>44139.890143093777</v>
      </c>
      <c r="M20" s="227">
        <f t="shared" si="2"/>
        <v>8774</v>
      </c>
    </row>
    <row r="21" spans="1:13" x14ac:dyDescent="0.25">
      <c r="A21" s="5" t="s">
        <v>44</v>
      </c>
      <c r="B21" s="5">
        <v>44125</v>
      </c>
      <c r="C21" s="5">
        <v>197</v>
      </c>
      <c r="D21" s="221">
        <v>7760</v>
      </c>
      <c r="E21" s="5">
        <v>1</v>
      </c>
      <c r="F21" s="5">
        <v>105</v>
      </c>
      <c r="G21" s="5">
        <v>123</v>
      </c>
      <c r="H21" s="5">
        <v>6832</v>
      </c>
      <c r="I21" s="5">
        <v>3</v>
      </c>
      <c r="J21" s="5">
        <v>95</v>
      </c>
      <c r="K21" s="226">
        <f t="shared" si="0"/>
        <v>38.095512288802261</v>
      </c>
      <c r="L21" s="26">
        <f t="shared" ca="1" si="1"/>
        <v>44168.095512288804</v>
      </c>
      <c r="M21" s="227">
        <f t="shared" si="2"/>
        <v>15520</v>
      </c>
    </row>
    <row r="22" spans="1:13" x14ac:dyDescent="0.25">
      <c r="A22" s="5" t="s">
        <v>29</v>
      </c>
      <c r="B22" s="5">
        <v>44125</v>
      </c>
      <c r="C22" s="5">
        <v>2673</v>
      </c>
      <c r="D22" s="221">
        <v>86121</v>
      </c>
      <c r="E22" s="5">
        <v>52</v>
      </c>
      <c r="F22" s="5">
        <v>989</v>
      </c>
      <c r="G22" s="5">
        <v>2659</v>
      </c>
      <c r="H22" s="5">
        <v>72028</v>
      </c>
      <c r="I22" s="5">
        <v>44</v>
      </c>
      <c r="J22" s="5">
        <v>792</v>
      </c>
      <c r="K22" s="224">
        <f t="shared" si="0"/>
        <v>27.152070594594573</v>
      </c>
      <c r="L22" s="26">
        <f t="shared" ca="1" si="1"/>
        <v>44157.152070594595</v>
      </c>
      <c r="M22" s="227">
        <f t="shared" si="2"/>
        <v>172242</v>
      </c>
    </row>
    <row r="23" spans="1:13" x14ac:dyDescent="0.25">
      <c r="A23" s="5" t="s">
        <v>45</v>
      </c>
      <c r="B23" s="5">
        <v>44125</v>
      </c>
      <c r="C23" s="5">
        <v>185</v>
      </c>
      <c r="D23" s="221">
        <v>7249</v>
      </c>
      <c r="E23" s="5">
        <v>1</v>
      </c>
      <c r="F23" s="5">
        <v>102</v>
      </c>
      <c r="G23" s="5">
        <v>275</v>
      </c>
      <c r="H23" s="5">
        <v>5973</v>
      </c>
      <c r="I23" s="5">
        <v>-1</v>
      </c>
      <c r="J23" s="5">
        <v>91</v>
      </c>
      <c r="K23" s="224">
        <f t="shared" si="0"/>
        <v>25.060299806661174</v>
      </c>
      <c r="L23" s="26">
        <f t="shared" ca="1" si="1"/>
        <v>44155.060299806661</v>
      </c>
      <c r="M23" s="227">
        <f t="shared" si="2"/>
        <v>14498</v>
      </c>
    </row>
    <row r="24" spans="1:13" x14ac:dyDescent="0.25">
      <c r="A24" s="5" t="s">
        <v>46</v>
      </c>
      <c r="B24" s="5">
        <v>44125</v>
      </c>
      <c r="C24" s="5">
        <v>205</v>
      </c>
      <c r="D24" s="221">
        <v>8886</v>
      </c>
      <c r="E24" s="5">
        <v>4</v>
      </c>
      <c r="F24" s="5">
        <v>107</v>
      </c>
      <c r="G24" s="5">
        <v>313</v>
      </c>
      <c r="H24" s="5">
        <v>7502</v>
      </c>
      <c r="I24" s="5"/>
      <c r="J24" s="5">
        <v>91</v>
      </c>
      <c r="K24" s="224">
        <f t="shared" si="0"/>
        <v>28.658118989687871</v>
      </c>
      <c r="L24" s="26">
        <f t="shared" ca="1" si="1"/>
        <v>44158.65811898969</v>
      </c>
      <c r="M24" s="227">
        <f t="shared" si="2"/>
        <v>17772</v>
      </c>
    </row>
    <row r="25" spans="1:13" x14ac:dyDescent="0.25">
      <c r="A25" s="5" t="s">
        <v>47</v>
      </c>
      <c r="B25" s="5">
        <v>44125</v>
      </c>
      <c r="C25" s="5">
        <v>1560</v>
      </c>
      <c r="D25" s="221">
        <v>39104</v>
      </c>
      <c r="E25" s="5">
        <v>58</v>
      </c>
      <c r="F25" s="5">
        <v>544</v>
      </c>
      <c r="G25" s="5">
        <v>1494</v>
      </c>
      <c r="H25" s="5">
        <v>31528</v>
      </c>
      <c r="I25" s="5">
        <v>2</v>
      </c>
      <c r="J25" s="5">
        <v>416</v>
      </c>
      <c r="K25" s="224">
        <f t="shared" si="0"/>
        <v>22.531037944114569</v>
      </c>
      <c r="L25" s="26">
        <f t="shared" ca="1" si="1"/>
        <v>44152.531037944114</v>
      </c>
      <c r="M25" s="227">
        <f t="shared" si="2"/>
        <v>78208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88</v>
      </c>
      <c r="C1" s="29" t="s">
        <v>89</v>
      </c>
      <c r="D1" s="29" t="s">
        <v>90</v>
      </c>
      <c r="E1" s="29" t="s">
        <v>91</v>
      </c>
      <c r="F1" s="31" t="s">
        <v>92</v>
      </c>
      <c r="G1" s="29" t="s">
        <v>59</v>
      </c>
    </row>
    <row r="2" spans="1:7" x14ac:dyDescent="0.25">
      <c r="A2" s="5" t="s">
        <v>93</v>
      </c>
      <c r="B2" s="11" t="s">
        <v>94</v>
      </c>
      <c r="C2" s="5" t="s">
        <v>95</v>
      </c>
      <c r="D2" s="10" t="s">
        <v>96</v>
      </c>
      <c r="E2" s="4">
        <v>129.33000000000001</v>
      </c>
      <c r="F2" s="7">
        <v>597969</v>
      </c>
      <c r="G2" s="28" t="s">
        <v>60</v>
      </c>
    </row>
    <row r="3" spans="1:7" x14ac:dyDescent="0.25">
      <c r="A3" s="5" t="s">
        <v>93</v>
      </c>
      <c r="B3" s="11" t="s">
        <v>94</v>
      </c>
      <c r="C3" s="5" t="s">
        <v>95</v>
      </c>
      <c r="D3" s="10" t="s">
        <v>97</v>
      </c>
      <c r="E3" s="4">
        <v>52.479999999999897</v>
      </c>
      <c r="F3" s="7">
        <v>356392</v>
      </c>
      <c r="G3" s="28" t="s">
        <v>61</v>
      </c>
    </row>
    <row r="4" spans="1:7" x14ac:dyDescent="0.25">
      <c r="A4" s="5" t="s">
        <v>93</v>
      </c>
      <c r="B4" s="11" t="s">
        <v>94</v>
      </c>
      <c r="C4" s="5" t="s">
        <v>95</v>
      </c>
      <c r="D4" s="10" t="s">
        <v>96</v>
      </c>
      <c r="E4" s="4">
        <v>221.009999999999</v>
      </c>
      <c r="F4" s="7">
        <v>365771</v>
      </c>
      <c r="G4" s="28" t="s">
        <v>62</v>
      </c>
    </row>
    <row r="5" spans="1:7" x14ac:dyDescent="0.25">
      <c r="A5" s="5" t="s">
        <v>93</v>
      </c>
      <c r="B5" s="11" t="s">
        <v>94</v>
      </c>
      <c r="C5" s="5"/>
      <c r="D5" s="10" t="s">
        <v>98</v>
      </c>
      <c r="E5" s="4">
        <v>137.59</v>
      </c>
      <c r="F5" s="7">
        <v>96701</v>
      </c>
      <c r="G5" s="28" t="s">
        <v>99</v>
      </c>
    </row>
    <row r="6" spans="1:7" x14ac:dyDescent="0.25">
      <c r="A6" s="5" t="s">
        <v>93</v>
      </c>
      <c r="B6" s="11" t="s">
        <v>94</v>
      </c>
      <c r="C6" s="5"/>
      <c r="D6" s="10"/>
      <c r="E6" s="4">
        <v>1126.02</v>
      </c>
      <c r="F6" s="7">
        <v>31023</v>
      </c>
      <c r="G6" s="28" t="s">
        <v>100</v>
      </c>
    </row>
    <row r="7" spans="1:7" x14ac:dyDescent="0.25">
      <c r="A7" s="5" t="s">
        <v>51</v>
      </c>
      <c r="B7" s="11" t="s">
        <v>94</v>
      </c>
      <c r="C7" s="5"/>
      <c r="D7" s="10" t="s">
        <v>97</v>
      </c>
      <c r="E7" s="4">
        <v>203.45</v>
      </c>
      <c r="F7" s="7">
        <v>3075646</v>
      </c>
      <c r="G7" s="28" t="s">
        <v>51</v>
      </c>
    </row>
    <row r="8" spans="1:7" x14ac:dyDescent="0.25">
      <c r="A8" s="5" t="s">
        <v>93</v>
      </c>
      <c r="B8" s="11" t="s">
        <v>94</v>
      </c>
      <c r="C8" s="5"/>
      <c r="D8" s="10"/>
      <c r="E8" s="4">
        <v>954.53999999999905</v>
      </c>
      <c r="F8" s="7">
        <v>105552</v>
      </c>
      <c r="G8" s="28" t="s">
        <v>101</v>
      </c>
    </row>
    <row r="9" spans="1:7" x14ac:dyDescent="0.25">
      <c r="A9" s="5" t="s">
        <v>93</v>
      </c>
      <c r="B9" s="11" t="s">
        <v>94</v>
      </c>
      <c r="C9" s="5"/>
      <c r="D9" s="10"/>
      <c r="E9" s="4">
        <v>1190.1099999999899</v>
      </c>
      <c r="F9" s="7">
        <v>62921</v>
      </c>
      <c r="G9" s="28" t="s">
        <v>102</v>
      </c>
    </row>
    <row r="10" spans="1:7" x14ac:dyDescent="0.25">
      <c r="A10" s="5" t="s">
        <v>93</v>
      </c>
      <c r="B10" s="11" t="s">
        <v>94</v>
      </c>
      <c r="C10" s="5"/>
      <c r="D10" s="10" t="s">
        <v>98</v>
      </c>
      <c r="E10" s="4">
        <v>99.93</v>
      </c>
      <c r="F10" s="7">
        <v>61783</v>
      </c>
      <c r="G10" s="28" t="s">
        <v>103</v>
      </c>
    </row>
    <row r="11" spans="1:7" x14ac:dyDescent="0.25">
      <c r="A11" s="5" t="s">
        <v>93</v>
      </c>
      <c r="B11" s="11" t="s">
        <v>94</v>
      </c>
      <c r="C11" s="5" t="s">
        <v>104</v>
      </c>
      <c r="D11" s="10" t="s">
        <v>98</v>
      </c>
      <c r="E11" s="4">
        <v>303.75</v>
      </c>
      <c r="F11" s="7">
        <v>255073</v>
      </c>
      <c r="G11" s="28" t="s">
        <v>63</v>
      </c>
    </row>
    <row r="12" spans="1:7" x14ac:dyDescent="0.25">
      <c r="A12" s="5" t="s">
        <v>93</v>
      </c>
      <c r="B12" s="11" t="s">
        <v>94</v>
      </c>
      <c r="C12" s="5" t="s">
        <v>95</v>
      </c>
      <c r="D12" s="10" t="s">
        <v>96</v>
      </c>
      <c r="E12" s="4">
        <v>120.22</v>
      </c>
      <c r="F12" s="7">
        <v>370900</v>
      </c>
      <c r="G12" s="28" t="s">
        <v>64</v>
      </c>
    </row>
    <row r="13" spans="1:7" x14ac:dyDescent="0.25">
      <c r="A13" s="5" t="s">
        <v>93</v>
      </c>
      <c r="B13" s="11" t="s">
        <v>94</v>
      </c>
      <c r="C13" s="5"/>
      <c r="D13" s="10"/>
      <c r="E13" s="4">
        <v>634.16999999999905</v>
      </c>
      <c r="F13" s="7">
        <v>36545</v>
      </c>
      <c r="G13" s="28" t="s">
        <v>114</v>
      </c>
    </row>
    <row r="14" spans="1:7" x14ac:dyDescent="0.25">
      <c r="A14" s="5" t="s">
        <v>93</v>
      </c>
      <c r="B14" s="11" t="s">
        <v>94</v>
      </c>
      <c r="C14" s="5" t="s">
        <v>95</v>
      </c>
      <c r="D14" s="10" t="s">
        <v>96</v>
      </c>
      <c r="E14" s="4">
        <v>236.81</v>
      </c>
      <c r="F14" s="7">
        <v>219031</v>
      </c>
      <c r="G14" s="42" t="s">
        <v>65</v>
      </c>
    </row>
    <row r="15" spans="1:7" x14ac:dyDescent="0.25">
      <c r="A15" s="5" t="s">
        <v>93</v>
      </c>
      <c r="B15" s="11" t="s">
        <v>94</v>
      </c>
      <c r="C15" s="5" t="s">
        <v>95</v>
      </c>
      <c r="D15" s="10" t="s">
        <v>96</v>
      </c>
      <c r="E15" s="4">
        <v>189.9</v>
      </c>
      <c r="F15" s="7">
        <v>517082</v>
      </c>
      <c r="G15" s="28" t="s">
        <v>66</v>
      </c>
    </row>
    <row r="16" spans="1:7" x14ac:dyDescent="0.25">
      <c r="A16" s="5" t="s">
        <v>93</v>
      </c>
      <c r="B16" s="11" t="s">
        <v>94</v>
      </c>
      <c r="C16" s="5"/>
      <c r="D16" s="10"/>
      <c r="E16" s="4">
        <v>720.1</v>
      </c>
      <c r="F16" s="7">
        <v>17412</v>
      </c>
      <c r="G16" s="28" t="s">
        <v>105</v>
      </c>
    </row>
    <row r="17" spans="1:7" x14ac:dyDescent="0.25">
      <c r="A17" s="5" t="s">
        <v>93</v>
      </c>
      <c r="B17" s="11" t="s">
        <v>94</v>
      </c>
      <c r="C17" s="5" t="s">
        <v>106</v>
      </c>
      <c r="D17" s="10" t="s">
        <v>98</v>
      </c>
      <c r="E17" s="4">
        <v>55.75</v>
      </c>
      <c r="F17" s="7">
        <v>109695</v>
      </c>
      <c r="G17" s="28" t="s">
        <v>67</v>
      </c>
    </row>
    <row r="18" spans="1:7" x14ac:dyDescent="0.25">
      <c r="A18" s="5" t="s">
        <v>93</v>
      </c>
      <c r="B18" s="11" t="s">
        <v>94</v>
      </c>
      <c r="C18" s="5" t="s">
        <v>104</v>
      </c>
      <c r="D18" s="10" t="s">
        <v>97</v>
      </c>
      <c r="E18" s="4">
        <v>2145.2800000000002</v>
      </c>
      <c r="F18" s="7">
        <v>425265</v>
      </c>
      <c r="G18" s="28" t="s">
        <v>68</v>
      </c>
    </row>
    <row r="19" spans="1:7" x14ac:dyDescent="0.25">
      <c r="A19" s="5" t="s">
        <v>93</v>
      </c>
      <c r="B19" s="11" t="s">
        <v>94</v>
      </c>
      <c r="C19" s="5" t="s">
        <v>106</v>
      </c>
      <c r="D19" s="10" t="s">
        <v>96</v>
      </c>
      <c r="E19" s="4">
        <v>35.43</v>
      </c>
      <c r="F19" s="7">
        <v>193583</v>
      </c>
      <c r="G19" s="42" t="s">
        <v>69</v>
      </c>
    </row>
    <row r="20" spans="1:7" x14ac:dyDescent="0.25">
      <c r="A20" s="5" t="s">
        <v>93</v>
      </c>
      <c r="B20" s="11" t="s">
        <v>94</v>
      </c>
      <c r="C20" s="5" t="s">
        <v>106</v>
      </c>
      <c r="D20" s="10" t="s">
        <v>96</v>
      </c>
      <c r="E20" s="4">
        <v>38.24</v>
      </c>
      <c r="F20" s="7">
        <v>180914</v>
      </c>
      <c r="G20" s="42" t="s">
        <v>70</v>
      </c>
    </row>
    <row r="21" spans="1:7" x14ac:dyDescent="0.25">
      <c r="A21" s="5" t="s">
        <v>93</v>
      </c>
      <c r="B21" s="11" t="s">
        <v>94</v>
      </c>
      <c r="C21" s="5" t="s">
        <v>104</v>
      </c>
      <c r="D21" s="10" t="s">
        <v>96</v>
      </c>
      <c r="E21" s="4">
        <v>50.159999999999897</v>
      </c>
      <c r="F21" s="7">
        <v>307443</v>
      </c>
      <c r="G21" s="42" t="s">
        <v>71</v>
      </c>
    </row>
    <row r="22" spans="1:7" x14ac:dyDescent="0.25">
      <c r="A22" s="5" t="s">
        <v>93</v>
      </c>
      <c r="B22" s="11" t="s">
        <v>94</v>
      </c>
      <c r="C22" s="5" t="s">
        <v>106</v>
      </c>
      <c r="D22" s="10" t="s">
        <v>97</v>
      </c>
      <c r="E22" s="4">
        <v>329.22</v>
      </c>
      <c r="F22" s="7">
        <v>2281194</v>
      </c>
      <c r="G22" s="28" t="s">
        <v>72</v>
      </c>
    </row>
    <row r="23" spans="1:7" x14ac:dyDescent="0.25">
      <c r="A23" s="5" t="s">
        <v>93</v>
      </c>
      <c r="B23" s="11" t="s">
        <v>94</v>
      </c>
      <c r="C23" s="5"/>
      <c r="D23" s="10" t="s">
        <v>98</v>
      </c>
      <c r="E23" s="4">
        <v>942.23</v>
      </c>
      <c r="F23" s="7">
        <v>713947</v>
      </c>
      <c r="G23" s="28" t="s">
        <v>107</v>
      </c>
    </row>
    <row r="24" spans="1:7" x14ac:dyDescent="0.25">
      <c r="A24" s="5" t="s">
        <v>93</v>
      </c>
      <c r="B24" s="11" t="s">
        <v>94</v>
      </c>
      <c r="C24" s="5" t="s">
        <v>95</v>
      </c>
      <c r="D24" s="10" t="s">
        <v>97</v>
      </c>
      <c r="E24" s="4">
        <v>48.35</v>
      </c>
      <c r="F24" s="7">
        <v>462827</v>
      </c>
      <c r="G24" s="28" t="s">
        <v>73</v>
      </c>
    </row>
    <row r="25" spans="1:7" x14ac:dyDescent="0.25">
      <c r="A25" s="5" t="s">
        <v>93</v>
      </c>
      <c r="B25" s="11" t="s">
        <v>94</v>
      </c>
      <c r="C25" s="5" t="s">
        <v>95</v>
      </c>
      <c r="D25" s="10" t="s">
        <v>97</v>
      </c>
      <c r="E25" s="4">
        <v>87.299999999999898</v>
      </c>
      <c r="F25" s="7">
        <v>648312</v>
      </c>
      <c r="G25" s="28" t="s">
        <v>115</v>
      </c>
    </row>
    <row r="26" spans="1:7" x14ac:dyDescent="0.25">
      <c r="A26" s="5" t="s">
        <v>93</v>
      </c>
      <c r="B26" s="11" t="s">
        <v>94</v>
      </c>
      <c r="C26" s="5"/>
      <c r="D26" s="10"/>
      <c r="E26" s="4">
        <v>777.13</v>
      </c>
      <c r="F26" s="7">
        <v>119805</v>
      </c>
      <c r="G26" s="28" t="s">
        <v>108</v>
      </c>
    </row>
    <row r="27" spans="1:7" x14ac:dyDescent="0.25">
      <c r="A27" s="5" t="s">
        <v>93</v>
      </c>
      <c r="B27" s="11" t="s">
        <v>94</v>
      </c>
      <c r="C27" s="5" t="s">
        <v>104</v>
      </c>
      <c r="D27" s="10" t="s">
        <v>96</v>
      </c>
      <c r="E27" s="4">
        <v>63.09</v>
      </c>
      <c r="F27" s="7">
        <v>359953</v>
      </c>
      <c r="G27" s="28" t="s">
        <v>74</v>
      </c>
    </row>
    <row r="28" spans="1:7" x14ac:dyDescent="0.25">
      <c r="A28" s="5" t="s">
        <v>93</v>
      </c>
      <c r="B28" s="11" t="s">
        <v>94</v>
      </c>
      <c r="C28" s="5" t="s">
        <v>106</v>
      </c>
      <c r="D28" s="10" t="s">
        <v>98</v>
      </c>
      <c r="E28" s="4">
        <v>455.12</v>
      </c>
      <c r="F28" s="7">
        <v>66466</v>
      </c>
      <c r="G28" s="28" t="s">
        <v>75</v>
      </c>
    </row>
    <row r="29" spans="1:7" x14ac:dyDescent="0.25">
      <c r="A29" s="5" t="s">
        <v>93</v>
      </c>
      <c r="B29" s="11" t="s">
        <v>94</v>
      </c>
      <c r="C29" s="5"/>
      <c r="D29" s="10"/>
      <c r="E29" s="4">
        <v>1049.47</v>
      </c>
      <c r="F29" s="7">
        <v>67793</v>
      </c>
      <c r="G29" s="28" t="s">
        <v>109</v>
      </c>
    </row>
    <row r="30" spans="1:7" x14ac:dyDescent="0.25">
      <c r="A30" s="5" t="s">
        <v>93</v>
      </c>
      <c r="B30" s="11" t="s">
        <v>94</v>
      </c>
      <c r="C30" s="5" t="s">
        <v>106</v>
      </c>
      <c r="D30" s="10" t="s">
        <v>96</v>
      </c>
      <c r="E30" s="4">
        <v>173.13</v>
      </c>
      <c r="F30" s="7">
        <v>606413</v>
      </c>
      <c r="G30" s="28" t="s">
        <v>76</v>
      </c>
    </row>
    <row r="31" spans="1:7" x14ac:dyDescent="0.25">
      <c r="A31" s="5" t="s">
        <v>93</v>
      </c>
      <c r="B31" s="11" t="s">
        <v>94</v>
      </c>
      <c r="C31" s="5" t="s">
        <v>106</v>
      </c>
      <c r="D31" s="10" t="s">
        <v>96</v>
      </c>
      <c r="E31" s="4">
        <v>186.13</v>
      </c>
      <c r="F31" s="7">
        <v>541691</v>
      </c>
      <c r="G31" s="28" t="s">
        <v>77</v>
      </c>
    </row>
    <row r="32" spans="1:7" x14ac:dyDescent="0.25">
      <c r="A32" s="5" t="s">
        <v>93</v>
      </c>
      <c r="B32" s="11" t="s">
        <v>94</v>
      </c>
      <c r="C32" s="5" t="s">
        <v>106</v>
      </c>
      <c r="D32" s="10" t="s">
        <v>97</v>
      </c>
      <c r="E32" s="4">
        <v>55.659999999999897</v>
      </c>
      <c r="F32" s="7">
        <v>318632</v>
      </c>
      <c r="G32" s="28" t="s">
        <v>78</v>
      </c>
    </row>
    <row r="33" spans="1:7" x14ac:dyDescent="0.25">
      <c r="A33" s="5" t="s">
        <v>93</v>
      </c>
      <c r="B33" s="11" t="s">
        <v>94</v>
      </c>
      <c r="C33" s="5" t="s">
        <v>104</v>
      </c>
      <c r="D33" s="10" t="s">
        <v>98</v>
      </c>
      <c r="E33" s="4">
        <v>383.00999999999902</v>
      </c>
      <c r="F33" s="7">
        <v>378167</v>
      </c>
      <c r="G33" s="28" t="s">
        <v>79</v>
      </c>
    </row>
    <row r="34" spans="1:7" x14ac:dyDescent="0.25">
      <c r="A34" s="5" t="s">
        <v>93</v>
      </c>
      <c r="B34" s="11" t="s">
        <v>94</v>
      </c>
      <c r="C34" s="5" t="s">
        <v>95</v>
      </c>
      <c r="D34" s="10" t="s">
        <v>98</v>
      </c>
      <c r="E34" s="4">
        <v>120.73</v>
      </c>
      <c r="F34" s="7">
        <v>105918</v>
      </c>
      <c r="G34" s="42" t="s">
        <v>80</v>
      </c>
    </row>
    <row r="35" spans="1:7" x14ac:dyDescent="0.25">
      <c r="A35" s="5" t="s">
        <v>93</v>
      </c>
      <c r="B35" s="11" t="s">
        <v>94</v>
      </c>
      <c r="C35" s="5" t="s">
        <v>95</v>
      </c>
      <c r="D35" s="10" t="s">
        <v>96</v>
      </c>
      <c r="E35" s="4">
        <v>91.489999999999895</v>
      </c>
      <c r="F35" s="7">
        <v>664783</v>
      </c>
      <c r="G35" s="28" t="s">
        <v>81</v>
      </c>
    </row>
    <row r="36" spans="1:7" x14ac:dyDescent="0.25">
      <c r="A36" s="5" t="s">
        <v>93</v>
      </c>
      <c r="B36" s="11" t="s">
        <v>94</v>
      </c>
      <c r="C36" s="5" t="s">
        <v>104</v>
      </c>
      <c r="D36" s="10" t="s">
        <v>96</v>
      </c>
      <c r="E36" s="4">
        <v>877.08</v>
      </c>
      <c r="F36" s="7">
        <v>174883</v>
      </c>
      <c r="G36" s="28" t="s">
        <v>82</v>
      </c>
    </row>
    <row r="37" spans="1:7" x14ac:dyDescent="0.25">
      <c r="A37" s="5" t="s">
        <v>93</v>
      </c>
      <c r="B37" s="11" t="s">
        <v>94</v>
      </c>
      <c r="C37" s="5" t="s">
        <v>104</v>
      </c>
      <c r="D37" s="10" t="s">
        <v>97</v>
      </c>
      <c r="E37" s="4">
        <v>51.439999999999898</v>
      </c>
      <c r="F37" s="7">
        <v>292224</v>
      </c>
      <c r="G37" s="28" t="s">
        <v>83</v>
      </c>
    </row>
    <row r="38" spans="1:7" x14ac:dyDescent="0.25">
      <c r="A38" s="5" t="s">
        <v>93</v>
      </c>
      <c r="B38" s="11" t="s">
        <v>94</v>
      </c>
      <c r="C38" s="5" t="s">
        <v>104</v>
      </c>
      <c r="D38" s="10" t="s">
        <v>96</v>
      </c>
      <c r="E38" s="4">
        <v>82.799999999999898</v>
      </c>
      <c r="F38" s="7">
        <v>304122</v>
      </c>
      <c r="G38" s="42" t="s">
        <v>84</v>
      </c>
    </row>
    <row r="39" spans="1:7" x14ac:dyDescent="0.25">
      <c r="A39" s="5" t="s">
        <v>93</v>
      </c>
      <c r="B39" s="11" t="s">
        <v>94</v>
      </c>
      <c r="C39" s="5" t="s">
        <v>95</v>
      </c>
      <c r="D39" s="10" t="s">
        <v>98</v>
      </c>
      <c r="E39" s="4">
        <v>656.26999999999896</v>
      </c>
      <c r="F39" s="7">
        <v>77161</v>
      </c>
      <c r="G39" s="28" t="s">
        <v>85</v>
      </c>
    </row>
    <row r="40" spans="1:7" x14ac:dyDescent="0.25">
      <c r="A40" s="5" t="s">
        <v>93</v>
      </c>
      <c r="B40" s="11" t="s">
        <v>94</v>
      </c>
      <c r="C40" s="5" t="s">
        <v>104</v>
      </c>
      <c r="D40" s="10" t="s">
        <v>96</v>
      </c>
      <c r="E40" s="4">
        <v>304.35000000000002</v>
      </c>
      <c r="F40" s="7">
        <v>462998</v>
      </c>
      <c r="G40" s="28" t="s">
        <v>86</v>
      </c>
    </row>
    <row r="41" spans="1:7" x14ac:dyDescent="0.25">
      <c r="A41" s="5" t="s">
        <v>93</v>
      </c>
      <c r="B41" s="11" t="s">
        <v>94</v>
      </c>
      <c r="C41" s="5" t="s">
        <v>106</v>
      </c>
      <c r="D41" s="10" t="s">
        <v>97</v>
      </c>
      <c r="E41" s="4">
        <v>43.0399999999999</v>
      </c>
      <c r="F41" s="7">
        <v>344067</v>
      </c>
      <c r="G41" s="28" t="s">
        <v>113</v>
      </c>
    </row>
    <row r="42" spans="1:7" x14ac:dyDescent="0.25">
      <c r="A42" s="5" t="s">
        <v>93</v>
      </c>
      <c r="B42" s="11" t="s">
        <v>94</v>
      </c>
      <c r="C42" s="5" t="s">
        <v>104</v>
      </c>
      <c r="D42" s="10" t="s">
        <v>97</v>
      </c>
      <c r="E42" s="4">
        <v>33.770000000000003</v>
      </c>
      <c r="F42" s="7">
        <v>267655</v>
      </c>
      <c r="G42" s="28" t="s">
        <v>87</v>
      </c>
    </row>
    <row r="43" spans="1:7" x14ac:dyDescent="0.25">
      <c r="A43" s="5" t="s">
        <v>93</v>
      </c>
      <c r="B43" s="11" t="s">
        <v>94</v>
      </c>
      <c r="C43" s="5"/>
      <c r="D43" s="10"/>
      <c r="E43" s="4">
        <v>1188.8499999999899</v>
      </c>
      <c r="F43" s="7">
        <v>128096</v>
      </c>
      <c r="G43" s="28" t="s">
        <v>110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97"/>
  <sheetViews>
    <sheetView topLeftCell="I1"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2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2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</row>
    <row r="144" spans="1:18" x14ac:dyDescent="0.25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</row>
    <row r="145" spans="1:18" x14ac:dyDescent="0.25">
      <c r="A145" s="55">
        <v>1</v>
      </c>
      <c r="B145" s="55">
        <v>6</v>
      </c>
      <c r="C145" s="56"/>
      <c r="D145" s="56">
        <v>25</v>
      </c>
      <c r="E145" s="56"/>
      <c r="F145" s="56">
        <v>4</v>
      </c>
      <c r="G145" s="56"/>
      <c r="H145" s="56">
        <v>1</v>
      </c>
      <c r="I145" s="56">
        <v>12</v>
      </c>
      <c r="J145" s="56">
        <v>35</v>
      </c>
      <c r="K145" s="57">
        <v>2</v>
      </c>
      <c r="L145" s="56"/>
      <c r="M145" s="56"/>
      <c r="N145" s="57">
        <v>2</v>
      </c>
      <c r="O145" s="56"/>
      <c r="P145" s="56"/>
      <c r="Q145" s="56"/>
      <c r="R145" s="56"/>
    </row>
    <row r="146" spans="1:18" x14ac:dyDescent="0.25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</row>
    <row r="147" spans="1:18" x14ac:dyDescent="0.25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</row>
    <row r="148" spans="1:18" x14ac:dyDescent="0.25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  <row r="149" spans="1:18" x14ac:dyDescent="0.25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</row>
    <row r="150" spans="1:18" x14ac:dyDescent="0.25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</row>
    <row r="151" spans="1:18" x14ac:dyDescent="0.25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1:18" x14ac:dyDescent="0.25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</row>
    <row r="155" spans="1:18" hidden="1" x14ac:dyDescent="0.25"/>
    <row r="162" spans="1:12" x14ac:dyDescent="0.25">
      <c r="A162" s="69" t="s">
        <v>32</v>
      </c>
      <c r="B162" s="69" t="s">
        <v>134</v>
      </c>
      <c r="C162" s="69" t="s">
        <v>135</v>
      </c>
      <c r="D162" s="69"/>
      <c r="E162" s="69" t="s">
        <v>136</v>
      </c>
      <c r="F162" s="70" t="s">
        <v>129</v>
      </c>
      <c r="H162" s="161" t="s">
        <v>32</v>
      </c>
      <c r="I162" s="161" t="s">
        <v>31</v>
      </c>
      <c r="J162" s="161" t="s">
        <v>151</v>
      </c>
      <c r="K162" s="161" t="s">
        <v>149</v>
      </c>
      <c r="L162" s="161" t="s">
        <v>150</v>
      </c>
    </row>
    <row r="163" spans="1:12" hidden="1" x14ac:dyDescent="0.25">
      <c r="A163" s="26">
        <v>44068</v>
      </c>
      <c r="B163" s="4">
        <v>1990</v>
      </c>
      <c r="C163" s="4">
        <v>58.3</v>
      </c>
      <c r="D163" s="4"/>
      <c r="E163" s="58">
        <f>B163*100/C163</f>
        <v>3413.3790737564323</v>
      </c>
      <c r="F163" s="4"/>
    </row>
    <row r="164" spans="1:12" hidden="1" x14ac:dyDescent="0.25">
      <c r="A164" s="26">
        <v>44069</v>
      </c>
      <c r="B164" s="4">
        <v>2022</v>
      </c>
      <c r="C164" s="4">
        <v>58.1</v>
      </c>
      <c r="D164" s="4"/>
      <c r="E164" s="58">
        <f>B164*100/C164</f>
        <v>3480.2065404475043</v>
      </c>
      <c r="F164" s="7">
        <f>E164-E163</f>
        <v>66.827466691072004</v>
      </c>
    </row>
    <row r="165" spans="1:12" hidden="1" x14ac:dyDescent="0.25">
      <c r="A165" s="26">
        <v>44070</v>
      </c>
      <c r="B165" s="4">
        <v>2075</v>
      </c>
      <c r="C165" s="4">
        <v>59.2</v>
      </c>
      <c r="D165" s="4"/>
      <c r="E165" s="58">
        <f>B165*100/C165</f>
        <v>3505.0675675675675</v>
      </c>
      <c r="F165" s="7">
        <f>E165-E164</f>
        <v>24.861027120063227</v>
      </c>
    </row>
    <row r="166" spans="1:12" hidden="1" x14ac:dyDescent="0.25">
      <c r="A166" s="26">
        <v>44071</v>
      </c>
      <c r="B166" s="4">
        <v>2114</v>
      </c>
      <c r="C166" s="12">
        <v>59.7</v>
      </c>
      <c r="D166" s="5"/>
      <c r="E166" s="58">
        <f>B166*100/C166</f>
        <v>3541.0385259631489</v>
      </c>
      <c r="F166" s="7">
        <f>E166-E165</f>
        <v>35.97095839558142</v>
      </c>
    </row>
    <row r="167" spans="1:12" hidden="1" x14ac:dyDescent="0.25">
      <c r="A167" s="26">
        <v>44072</v>
      </c>
      <c r="B167" s="4">
        <v>2192</v>
      </c>
      <c r="C167" s="4">
        <v>60.6</v>
      </c>
      <c r="D167" s="4"/>
      <c r="E167" s="58">
        <f>B167*100/C167</f>
        <v>3617.1617161716172</v>
      </c>
      <c r="F167" s="7">
        <f>E167-E166</f>
        <v>76.123190208468259</v>
      </c>
    </row>
    <row r="168" spans="1:12" hidden="1" x14ac:dyDescent="0.25">
      <c r="A168" s="26">
        <v>44073</v>
      </c>
      <c r="B168" s="4">
        <v>2232</v>
      </c>
      <c r="C168" s="12">
        <v>60.6</v>
      </c>
      <c r="D168" s="5"/>
      <c r="E168" s="58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26">
        <v>44074</v>
      </c>
      <c r="B169" s="4">
        <v>2273</v>
      </c>
      <c r="C169" s="12">
        <v>60.7</v>
      </c>
      <c r="D169" s="5"/>
      <c r="E169" s="58">
        <f t="shared" si="0"/>
        <v>3744.6457990115318</v>
      </c>
      <c r="F169" s="7">
        <f t="shared" si="1"/>
        <v>61.477482179848721</v>
      </c>
    </row>
    <row r="170" spans="1:12" hidden="1" x14ac:dyDescent="0.25">
      <c r="A170" s="26">
        <v>44075</v>
      </c>
      <c r="B170" s="4">
        <v>2314</v>
      </c>
      <c r="C170" s="12"/>
      <c r="D170" s="5"/>
      <c r="E170" s="58" t="e">
        <f t="shared" si="0"/>
        <v>#DIV/0!</v>
      </c>
      <c r="F170" s="7" t="e">
        <f t="shared" si="1"/>
        <v>#DIV/0!</v>
      </c>
    </row>
    <row r="171" spans="1:12" hidden="1" x14ac:dyDescent="0.25">
      <c r="A171" s="26">
        <v>44076</v>
      </c>
      <c r="B171" s="48">
        <v>2359</v>
      </c>
      <c r="C171" s="126">
        <v>61.1</v>
      </c>
      <c r="E171" s="124">
        <f t="shared" si="0"/>
        <v>3860.8837970540098</v>
      </c>
      <c r="F171" s="125" t="e">
        <f t="shared" si="1"/>
        <v>#DIV/0!</v>
      </c>
    </row>
    <row r="172" spans="1:12" hidden="1" x14ac:dyDescent="0.25">
      <c r="A172" s="26">
        <v>44077</v>
      </c>
      <c r="B172" s="4">
        <v>2394</v>
      </c>
      <c r="E172" s="58" t="e">
        <f t="shared" si="0"/>
        <v>#DIV/0!</v>
      </c>
      <c r="F172" s="7" t="e">
        <f t="shared" si="1"/>
        <v>#DIV/0!</v>
      </c>
    </row>
    <row r="173" spans="1:12" hidden="1" x14ac:dyDescent="0.25">
      <c r="A173" s="26">
        <v>44078</v>
      </c>
      <c r="B173" s="47">
        <v>2425</v>
      </c>
      <c r="C173" s="123">
        <v>61.5</v>
      </c>
      <c r="E173" s="63">
        <f t="shared" si="0"/>
        <v>3943.0894308943089</v>
      </c>
      <c r="F173" s="66" t="e">
        <f t="shared" si="1"/>
        <v>#DIV/0!</v>
      </c>
    </row>
    <row r="174" spans="1:12" x14ac:dyDescent="0.25">
      <c r="A174" s="26">
        <v>44079</v>
      </c>
      <c r="B174" s="4">
        <v>2456</v>
      </c>
      <c r="C174" s="12">
        <v>61.7</v>
      </c>
      <c r="D174" s="5"/>
      <c r="E174" s="58">
        <f t="shared" si="0"/>
        <v>3980.5510534846026</v>
      </c>
      <c r="F174" s="7">
        <f t="shared" si="1"/>
        <v>37.4616225902937</v>
      </c>
      <c r="I174" t="s">
        <v>22</v>
      </c>
      <c r="J174" s="202">
        <v>0.43</v>
      </c>
    </row>
    <row r="175" spans="1:12" x14ac:dyDescent="0.25">
      <c r="A175" s="26">
        <v>44080</v>
      </c>
      <c r="B175" s="4">
        <v>2512</v>
      </c>
      <c r="C175" s="12">
        <v>61.8</v>
      </c>
      <c r="D175" s="5"/>
      <c r="E175" s="58">
        <f t="shared" si="0"/>
        <v>4064.7249190938514</v>
      </c>
      <c r="F175" s="7">
        <f t="shared" si="1"/>
        <v>84.173865609248878</v>
      </c>
      <c r="I175" t="s">
        <v>20</v>
      </c>
      <c r="J175" s="202">
        <v>0.3</v>
      </c>
      <c r="K175">
        <v>450</v>
      </c>
      <c r="L175">
        <f>J175/K175</f>
        <v>6.6666666666666664E-4</v>
      </c>
    </row>
    <row r="176" spans="1:12" x14ac:dyDescent="0.25">
      <c r="A176" s="26">
        <v>44081</v>
      </c>
      <c r="B176" s="4">
        <v>2698</v>
      </c>
      <c r="C176" s="12">
        <v>61.9</v>
      </c>
      <c r="D176" s="5"/>
      <c r="E176" s="58">
        <f t="shared" si="0"/>
        <v>4358.6429725363487</v>
      </c>
      <c r="F176" s="7">
        <f t="shared" si="1"/>
        <v>293.91805344249724</v>
      </c>
      <c r="I176" t="s">
        <v>35</v>
      </c>
      <c r="J176" s="202">
        <v>0.15</v>
      </c>
    </row>
    <row r="177" spans="1:12" x14ac:dyDescent="0.25">
      <c r="A177" s="26">
        <v>44082</v>
      </c>
      <c r="B177" s="4">
        <v>2719</v>
      </c>
      <c r="C177" s="12">
        <v>56.3</v>
      </c>
      <c r="D177" s="5"/>
      <c r="E177" s="58">
        <f t="shared" si="0"/>
        <v>4829.4849023090592</v>
      </c>
      <c r="F177" s="7">
        <f t="shared" si="1"/>
        <v>470.8419297727105</v>
      </c>
      <c r="I177" t="s">
        <v>21</v>
      </c>
      <c r="J177" s="202">
        <v>0.39</v>
      </c>
    </row>
    <row r="178" spans="1:12" x14ac:dyDescent="0.25">
      <c r="A178" s="26">
        <v>44083</v>
      </c>
      <c r="B178" s="4">
        <v>2829</v>
      </c>
      <c r="C178" s="12">
        <v>62.4</v>
      </c>
      <c r="D178" s="5"/>
      <c r="E178" s="58">
        <f t="shared" si="0"/>
        <v>4533.6538461538466</v>
      </c>
      <c r="F178" s="7">
        <f t="shared" si="1"/>
        <v>-295.83105615521254</v>
      </c>
      <c r="I178" t="s">
        <v>36</v>
      </c>
      <c r="J178" s="202">
        <v>0.42</v>
      </c>
      <c r="K178">
        <f>139+39+8</f>
        <v>186</v>
      </c>
      <c r="L178" s="162">
        <f>J178/K178</f>
        <v>2.258064516129032E-3</v>
      </c>
    </row>
    <row r="179" spans="1:12" x14ac:dyDescent="0.25">
      <c r="A179" s="26">
        <v>44084</v>
      </c>
      <c r="B179" s="4">
        <v>2880</v>
      </c>
      <c r="C179" s="12">
        <v>62.3</v>
      </c>
      <c r="D179" s="5"/>
      <c r="E179" s="58">
        <f t="shared" si="0"/>
        <v>4622.7929373996794</v>
      </c>
      <c r="F179" s="7">
        <f t="shared" si="1"/>
        <v>89.139091245832788</v>
      </c>
      <c r="I179" t="s">
        <v>27</v>
      </c>
    </row>
    <row r="180" spans="1:12" x14ac:dyDescent="0.25">
      <c r="A180" s="26">
        <v>44085</v>
      </c>
      <c r="B180" s="12">
        <v>3093</v>
      </c>
      <c r="C180" s="12">
        <v>61.7</v>
      </c>
      <c r="D180" s="5"/>
      <c r="E180" s="58">
        <f t="shared" si="0"/>
        <v>5012.965964343598</v>
      </c>
      <c r="F180" s="7">
        <f t="shared" si="1"/>
        <v>390.17302694391856</v>
      </c>
      <c r="I180" t="s">
        <v>37</v>
      </c>
    </row>
    <row r="181" spans="1:12" x14ac:dyDescent="0.25">
      <c r="A181" s="26">
        <v>44086</v>
      </c>
      <c r="B181" s="12">
        <v>2962</v>
      </c>
      <c r="C181" s="12">
        <v>60.4</v>
      </c>
      <c r="D181" s="5"/>
      <c r="E181" s="58">
        <f t="shared" si="0"/>
        <v>4903.9735099337749</v>
      </c>
      <c r="F181" s="7">
        <f t="shared" si="1"/>
        <v>-108.99245440982304</v>
      </c>
      <c r="I181" t="s">
        <v>38</v>
      </c>
    </row>
    <row r="182" spans="1:12" x14ac:dyDescent="0.25">
      <c r="I182" t="s">
        <v>48</v>
      </c>
    </row>
    <row r="183" spans="1:12" x14ac:dyDescent="0.25">
      <c r="I183" t="s">
        <v>39</v>
      </c>
    </row>
    <row r="184" spans="1:12" x14ac:dyDescent="0.25">
      <c r="I184" t="s">
        <v>40</v>
      </c>
    </row>
    <row r="185" spans="1:12" x14ac:dyDescent="0.25">
      <c r="I185" t="s">
        <v>28</v>
      </c>
    </row>
    <row r="186" spans="1:12" x14ac:dyDescent="0.25">
      <c r="I186" t="s">
        <v>24</v>
      </c>
    </row>
    <row r="187" spans="1:12" x14ac:dyDescent="0.25">
      <c r="I187" t="s">
        <v>30</v>
      </c>
    </row>
    <row r="188" spans="1:12" x14ac:dyDescent="0.25">
      <c r="I188" t="s">
        <v>26</v>
      </c>
    </row>
    <row r="189" spans="1:12" x14ac:dyDescent="0.25">
      <c r="I189" t="s">
        <v>25</v>
      </c>
    </row>
    <row r="190" spans="1:12" x14ac:dyDescent="0.25">
      <c r="I190" t="s">
        <v>41</v>
      </c>
    </row>
    <row r="191" spans="1:12" x14ac:dyDescent="0.25">
      <c r="I191" t="s">
        <v>42</v>
      </c>
    </row>
    <row r="192" spans="1:12" x14ac:dyDescent="0.25">
      <c r="I192" t="s">
        <v>43</v>
      </c>
    </row>
    <row r="193" spans="9:9" x14ac:dyDescent="0.25">
      <c r="I193" t="s">
        <v>44</v>
      </c>
    </row>
    <row r="194" spans="9:9" x14ac:dyDescent="0.25">
      <c r="I194" t="s">
        <v>29</v>
      </c>
    </row>
    <row r="195" spans="9:9" x14ac:dyDescent="0.25">
      <c r="I195" t="s">
        <v>45</v>
      </c>
    </row>
    <row r="196" spans="9:9" x14ac:dyDescent="0.25">
      <c r="I196" t="s">
        <v>46</v>
      </c>
    </row>
    <row r="197" spans="9:9" x14ac:dyDescent="0.25">
      <c r="I197" t="s">
        <v>47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dimension ref="A1:S40"/>
  <sheetViews>
    <sheetView topLeftCell="A16" zoomScaleNormal="100" workbookViewId="0">
      <selection activeCell="K1" sqref="K1:K6"/>
    </sheetView>
  </sheetViews>
  <sheetFormatPr baseColWidth="10" defaultRowHeight="15.75" x14ac:dyDescent="0.25"/>
  <cols>
    <col min="1" max="2" width="11.42578125" style="115"/>
    <col min="3" max="3" width="19" style="99" customWidth="1"/>
    <col min="4" max="5" width="11.42578125" style="100"/>
    <col min="6" max="6" width="18.140625" style="100" customWidth="1"/>
    <col min="7" max="7" width="12.85546875" style="100" customWidth="1"/>
    <col min="8" max="8" width="17.7109375" style="100" customWidth="1"/>
    <col min="9" max="12" width="11.42578125" style="115"/>
    <col min="13" max="13" width="22.28515625" style="115" customWidth="1"/>
    <col min="14" max="14" width="14.5703125" style="115" customWidth="1"/>
    <col min="15" max="15" width="13.7109375" style="115" customWidth="1"/>
    <col min="16" max="16" width="15" style="115" customWidth="1"/>
    <col min="17" max="17" width="13.7109375" style="115" customWidth="1"/>
    <col min="18" max="18" width="15.140625" style="99" customWidth="1"/>
    <col min="19" max="19" width="11.42578125" style="115"/>
    <col min="20" max="16384" width="11.42578125" style="99"/>
  </cols>
  <sheetData>
    <row r="1" spans="1:19" s="115" customFormat="1" ht="52.5" customHeight="1" thickBot="1" x14ac:dyDescent="0.3">
      <c r="C1" s="163" t="s">
        <v>146</v>
      </c>
      <c r="D1" s="163"/>
      <c r="E1" s="163"/>
      <c r="F1" s="163"/>
      <c r="G1" s="163"/>
      <c r="H1" s="163"/>
      <c r="K1" s="159">
        <v>547</v>
      </c>
      <c r="M1" s="164" t="s">
        <v>147</v>
      </c>
      <c r="N1" s="164"/>
      <c r="O1" s="164"/>
      <c r="P1" s="164"/>
      <c r="Q1" s="164"/>
      <c r="R1" s="164"/>
      <c r="S1" s="164"/>
    </row>
    <row r="2" spans="1:19" ht="58.5" customHeight="1" x14ac:dyDescent="0.25">
      <c r="C2" s="103" t="s">
        <v>31</v>
      </c>
      <c r="D2" s="104">
        <v>44043</v>
      </c>
      <c r="E2" s="104">
        <v>44074</v>
      </c>
      <c r="F2" s="105" t="s">
        <v>145</v>
      </c>
      <c r="G2" s="106" t="s">
        <v>143</v>
      </c>
      <c r="H2" s="107" t="s">
        <v>144</v>
      </c>
      <c r="K2" s="159">
        <v>1398</v>
      </c>
      <c r="M2" s="103" t="s">
        <v>31</v>
      </c>
      <c r="N2" s="104">
        <v>44043</v>
      </c>
      <c r="O2" s="104">
        <v>44074</v>
      </c>
      <c r="P2" s="105" t="s">
        <v>145</v>
      </c>
      <c r="Q2" s="106" t="s">
        <v>143</v>
      </c>
      <c r="R2" s="107" t="s">
        <v>148</v>
      </c>
    </row>
    <row r="3" spans="1:19" s="100" customFormat="1" ht="27.95" customHeight="1" x14ac:dyDescent="0.25">
      <c r="A3" s="116"/>
      <c r="B3" s="116"/>
      <c r="C3" s="108" t="s">
        <v>22</v>
      </c>
      <c r="D3" s="101">
        <v>49911</v>
      </c>
      <c r="E3" s="101">
        <v>156669</v>
      </c>
      <c r="F3" s="102">
        <f>(E3-D3)/D3</f>
        <v>2.1389673619041893</v>
      </c>
      <c r="G3" s="101">
        <v>316506</v>
      </c>
      <c r="H3" s="109">
        <f>(G3-E3)/E3</f>
        <v>1.0202209754322809</v>
      </c>
      <c r="I3" s="116"/>
      <c r="J3" s="116"/>
      <c r="K3" s="159">
        <v>1365</v>
      </c>
      <c r="L3" s="116"/>
      <c r="M3" s="108" t="s">
        <v>22</v>
      </c>
      <c r="N3" s="117">
        <v>114573</v>
      </c>
      <c r="O3" s="117">
        <v>258793</v>
      </c>
      <c r="P3" s="118">
        <f>(O3-N3)/N3</f>
        <v>1.2587607900639768</v>
      </c>
      <c r="Q3" s="117">
        <v>316506</v>
      </c>
      <c r="R3" s="119">
        <f>(Q3-O3)/O3</f>
        <v>0.22300835030313804</v>
      </c>
      <c r="S3" s="116"/>
    </row>
    <row r="4" spans="1:19" s="100" customFormat="1" ht="27.95" customHeight="1" x14ac:dyDescent="0.25">
      <c r="A4" s="116"/>
      <c r="B4" s="116"/>
      <c r="C4" s="110" t="s">
        <v>51</v>
      </c>
      <c r="D4" s="101">
        <v>36520</v>
      </c>
      <c r="E4" s="101">
        <v>71086</v>
      </c>
      <c r="F4" s="102">
        <f t="shared" ref="F4:F26" si="0">(E4-D4)/D4</f>
        <v>0.94649507119386633</v>
      </c>
      <c r="G4" s="101">
        <v>107857</v>
      </c>
      <c r="H4" s="109">
        <f t="shared" ref="H4:H26" si="1">(G4-E4)/E4</f>
        <v>0.51727485018147035</v>
      </c>
      <c r="I4" s="116"/>
      <c r="J4" s="116"/>
      <c r="K4" s="159">
        <v>1195</v>
      </c>
      <c r="L4" s="116"/>
      <c r="M4" s="110" t="s">
        <v>51</v>
      </c>
      <c r="N4" s="117">
        <v>59708</v>
      </c>
      <c r="O4" s="117">
        <v>95604</v>
      </c>
      <c r="P4" s="118">
        <f t="shared" ref="P4:P26" si="2">(O4-N4)/N4</f>
        <v>0.6011924700207677</v>
      </c>
      <c r="Q4" s="117">
        <v>107857</v>
      </c>
      <c r="R4" s="119">
        <f t="shared" ref="R4:R26" si="3">(Q4-O4)/O4</f>
        <v>0.12816409355257102</v>
      </c>
      <c r="S4" s="116"/>
    </row>
    <row r="5" spans="1:19" s="100" customFormat="1" ht="27.95" customHeight="1" x14ac:dyDescent="0.25">
      <c r="A5" s="116"/>
      <c r="B5" s="116"/>
      <c r="C5" s="110" t="s">
        <v>35</v>
      </c>
      <c r="D5" s="101">
        <v>38</v>
      </c>
      <c r="E5" s="101">
        <v>62</v>
      </c>
      <c r="F5" s="102">
        <f t="shared" si="0"/>
        <v>0.63157894736842102</v>
      </c>
      <c r="G5" s="101">
        <v>111</v>
      </c>
      <c r="H5" s="109">
        <f t="shared" si="1"/>
        <v>0.79032258064516125</v>
      </c>
      <c r="I5" s="116"/>
      <c r="J5" s="116"/>
      <c r="K5" s="159">
        <v>1478</v>
      </c>
      <c r="L5" s="116"/>
      <c r="M5" s="110" t="s">
        <v>35</v>
      </c>
      <c r="N5" s="117">
        <v>61</v>
      </c>
      <c r="O5" s="117">
        <v>66</v>
      </c>
      <c r="P5" s="118">
        <f t="shared" si="2"/>
        <v>8.1967213114754092E-2</v>
      </c>
      <c r="Q5" s="117">
        <v>111</v>
      </c>
      <c r="R5" s="119">
        <f t="shared" si="3"/>
        <v>0.68181818181818177</v>
      </c>
      <c r="S5" s="116"/>
    </row>
    <row r="6" spans="1:19" s="100" customFormat="1" ht="27.95" customHeight="1" x14ac:dyDescent="0.25">
      <c r="A6" s="116"/>
      <c r="B6" s="116"/>
      <c r="C6" s="110" t="s">
        <v>21</v>
      </c>
      <c r="D6" s="101">
        <v>2496</v>
      </c>
      <c r="E6" s="101">
        <v>4085</v>
      </c>
      <c r="F6" s="102">
        <f t="shared" si="0"/>
        <v>0.63661858974358976</v>
      </c>
      <c r="G6" s="101">
        <v>6418</v>
      </c>
      <c r="H6" s="109">
        <f t="shared" si="1"/>
        <v>0.57111383108935132</v>
      </c>
      <c r="I6" s="116"/>
      <c r="J6" s="116"/>
      <c r="K6" s="159">
        <v>1359</v>
      </c>
      <c r="L6" s="116"/>
      <c r="M6" s="110" t="s">
        <v>21</v>
      </c>
      <c r="N6" s="117">
        <v>3579</v>
      </c>
      <c r="O6" s="117">
        <v>5417</v>
      </c>
      <c r="P6" s="118">
        <f t="shared" si="2"/>
        <v>0.5135512713048338</v>
      </c>
      <c r="Q6" s="117">
        <v>6418</v>
      </c>
      <c r="R6" s="119">
        <f t="shared" si="3"/>
        <v>0.18478862839209895</v>
      </c>
      <c r="S6" s="116"/>
    </row>
    <row r="7" spans="1:19" s="100" customFormat="1" ht="27.95" customHeight="1" x14ac:dyDescent="0.25">
      <c r="A7" s="116"/>
      <c r="B7" s="116"/>
      <c r="C7" s="110" t="s">
        <v>36</v>
      </c>
      <c r="D7" s="101">
        <v>196</v>
      </c>
      <c r="E7" s="101">
        <v>351</v>
      </c>
      <c r="F7" s="102">
        <f t="shared" si="0"/>
        <v>0.79081632653061229</v>
      </c>
      <c r="G7" s="101">
        <v>1390</v>
      </c>
      <c r="H7" s="109">
        <f t="shared" si="1"/>
        <v>2.9601139601139601</v>
      </c>
      <c r="I7" s="116"/>
      <c r="J7" s="116"/>
      <c r="K7" s="116"/>
      <c r="L7" s="116"/>
      <c r="M7" s="110" t="s">
        <v>36</v>
      </c>
      <c r="N7" s="117">
        <v>275</v>
      </c>
      <c r="O7" s="117">
        <v>899</v>
      </c>
      <c r="P7" s="118">
        <f t="shared" si="2"/>
        <v>2.269090909090909</v>
      </c>
      <c r="Q7" s="117">
        <v>1390</v>
      </c>
      <c r="R7" s="119">
        <f t="shared" si="3"/>
        <v>0.5461624026696329</v>
      </c>
      <c r="S7" s="116"/>
    </row>
    <row r="8" spans="1:19" s="100" customFormat="1" ht="27.95" customHeight="1" x14ac:dyDescent="0.25">
      <c r="A8" s="116"/>
      <c r="B8" s="116"/>
      <c r="C8" s="110" t="s">
        <v>27</v>
      </c>
      <c r="D8" s="101">
        <v>855</v>
      </c>
      <c r="E8" s="101">
        <v>3685</v>
      </c>
      <c r="F8" s="102">
        <f t="shared" si="0"/>
        <v>3.3099415204678362</v>
      </c>
      <c r="G8" s="101">
        <v>13009</v>
      </c>
      <c r="H8" s="109">
        <f t="shared" si="1"/>
        <v>2.5302578018995932</v>
      </c>
      <c r="I8" s="116"/>
      <c r="J8" s="116"/>
      <c r="K8" s="116"/>
      <c r="L8" s="116"/>
      <c r="M8" s="110" t="s">
        <v>27</v>
      </c>
      <c r="N8" s="117">
        <v>2256</v>
      </c>
      <c r="O8" s="117">
        <v>8522</v>
      </c>
      <c r="P8" s="118">
        <f t="shared" si="2"/>
        <v>2.7774822695035462</v>
      </c>
      <c r="Q8" s="117">
        <v>13009</v>
      </c>
      <c r="R8" s="119">
        <f t="shared" si="3"/>
        <v>0.52651959633888756</v>
      </c>
      <c r="S8" s="116"/>
    </row>
    <row r="9" spans="1:19" s="100" customFormat="1" ht="27.95" customHeight="1" x14ac:dyDescent="0.25">
      <c r="A9" s="116"/>
      <c r="B9" s="116"/>
      <c r="C9" s="110" t="s">
        <v>37</v>
      </c>
      <c r="D9" s="101">
        <v>126</v>
      </c>
      <c r="E9" s="101">
        <v>216</v>
      </c>
      <c r="F9" s="102">
        <f t="shared" si="0"/>
        <v>0.7142857142857143</v>
      </c>
      <c r="G9" s="101">
        <v>491</v>
      </c>
      <c r="H9" s="109">
        <f t="shared" si="1"/>
        <v>1.2731481481481481</v>
      </c>
      <c r="I9" s="116"/>
      <c r="J9" s="116"/>
      <c r="K9" s="116"/>
      <c r="L9" s="116"/>
      <c r="M9" s="110" t="s">
        <v>37</v>
      </c>
      <c r="N9" s="117">
        <v>168</v>
      </c>
      <c r="O9" s="117">
        <v>311</v>
      </c>
      <c r="P9" s="118">
        <f t="shared" si="2"/>
        <v>0.85119047619047616</v>
      </c>
      <c r="Q9" s="117">
        <v>491</v>
      </c>
      <c r="R9" s="119">
        <f t="shared" si="3"/>
        <v>0.5787781350482315</v>
      </c>
      <c r="S9" s="116"/>
    </row>
    <row r="10" spans="1:19" s="100" customFormat="1" ht="27.95" customHeight="1" x14ac:dyDescent="0.25">
      <c r="A10" s="116"/>
      <c r="B10" s="116"/>
      <c r="C10" s="110" t="s">
        <v>38</v>
      </c>
      <c r="D10" s="101">
        <v>401</v>
      </c>
      <c r="E10" s="101">
        <v>1208</v>
      </c>
      <c r="F10" s="102">
        <f t="shared" si="0"/>
        <v>2.0124688279301743</v>
      </c>
      <c r="G10" s="101">
        <v>4844</v>
      </c>
      <c r="H10" s="109">
        <f t="shared" si="1"/>
        <v>3.0099337748344372</v>
      </c>
      <c r="I10" s="116"/>
      <c r="J10" s="116"/>
      <c r="K10" s="116"/>
      <c r="L10" s="116"/>
      <c r="M10" s="110" t="s">
        <v>38</v>
      </c>
      <c r="N10" s="117">
        <v>813</v>
      </c>
      <c r="O10" s="117">
        <v>3338</v>
      </c>
      <c r="P10" s="118">
        <f t="shared" si="2"/>
        <v>3.105781057810578</v>
      </c>
      <c r="Q10" s="117">
        <v>4844</v>
      </c>
      <c r="R10" s="119">
        <f t="shared" si="3"/>
        <v>0.45116836428999402</v>
      </c>
      <c r="S10" s="116"/>
    </row>
    <row r="11" spans="1:19" s="100" customFormat="1" ht="27.95" customHeight="1" x14ac:dyDescent="0.25">
      <c r="A11" s="116"/>
      <c r="B11" s="116"/>
      <c r="C11" s="110" t="s">
        <v>48</v>
      </c>
      <c r="D11" s="101">
        <v>76</v>
      </c>
      <c r="E11" s="101">
        <v>87</v>
      </c>
      <c r="F11" s="102">
        <f t="shared" si="0"/>
        <v>0.14473684210526316</v>
      </c>
      <c r="G11" s="101">
        <v>92</v>
      </c>
      <c r="H11" s="109">
        <f t="shared" si="1"/>
        <v>5.7471264367816091E-2</v>
      </c>
      <c r="I11" s="116"/>
      <c r="J11" s="116"/>
      <c r="K11" s="116"/>
      <c r="L11" s="116"/>
      <c r="M11" s="110" t="s">
        <v>48</v>
      </c>
      <c r="N11" s="117">
        <v>79</v>
      </c>
      <c r="O11" s="117">
        <v>84</v>
      </c>
      <c r="P11" s="118">
        <f t="shared" si="2"/>
        <v>6.3291139240506333E-2</v>
      </c>
      <c r="Q11" s="117">
        <v>92</v>
      </c>
      <c r="R11" s="119">
        <f t="shared" si="3"/>
        <v>9.5238095238095233E-2</v>
      </c>
      <c r="S11" s="116"/>
    </row>
    <row r="12" spans="1:19" s="100" customFormat="1" ht="27.95" customHeight="1" x14ac:dyDescent="0.25">
      <c r="A12" s="116"/>
      <c r="B12" s="116"/>
      <c r="C12" s="110" t="s">
        <v>39</v>
      </c>
      <c r="D12" s="101">
        <v>334</v>
      </c>
      <c r="E12" s="101">
        <v>3559</v>
      </c>
      <c r="F12" s="102">
        <f t="shared" si="0"/>
        <v>9.6556886227544911</v>
      </c>
      <c r="G12" s="101">
        <v>11397</v>
      </c>
      <c r="H12" s="109">
        <f t="shared" si="1"/>
        <v>2.2023040179825792</v>
      </c>
      <c r="I12" s="116"/>
      <c r="J12" s="116"/>
      <c r="K12" s="116"/>
      <c r="L12" s="116"/>
      <c r="M12" s="110" t="s">
        <v>39</v>
      </c>
      <c r="N12" s="117">
        <v>2256</v>
      </c>
      <c r="O12" s="117">
        <v>8418</v>
      </c>
      <c r="P12" s="118">
        <f t="shared" si="2"/>
        <v>2.7313829787234041</v>
      </c>
      <c r="Q12" s="117">
        <v>11397</v>
      </c>
      <c r="R12" s="119">
        <f t="shared" si="3"/>
        <v>0.35388453314326446</v>
      </c>
      <c r="S12" s="116"/>
    </row>
    <row r="13" spans="1:19" s="100" customFormat="1" ht="27.95" customHeight="1" x14ac:dyDescent="0.25">
      <c r="A13" s="116"/>
      <c r="B13" s="116"/>
      <c r="C13" s="110" t="s">
        <v>40</v>
      </c>
      <c r="D13" s="101">
        <v>7</v>
      </c>
      <c r="E13" s="101">
        <v>208</v>
      </c>
      <c r="F13" s="102">
        <f t="shared" si="0"/>
        <v>28.714285714285715</v>
      </c>
      <c r="G13" s="101">
        <v>294</v>
      </c>
      <c r="H13" s="109">
        <f t="shared" si="1"/>
        <v>0.41346153846153844</v>
      </c>
      <c r="I13" s="116"/>
      <c r="J13" s="116"/>
      <c r="K13" s="116"/>
      <c r="L13" s="116"/>
      <c r="M13" s="110" t="s">
        <v>40</v>
      </c>
      <c r="N13" s="117">
        <v>117</v>
      </c>
      <c r="O13" s="117">
        <v>204</v>
      </c>
      <c r="P13" s="118">
        <f t="shared" si="2"/>
        <v>0.74358974358974361</v>
      </c>
      <c r="Q13" s="117">
        <v>294</v>
      </c>
      <c r="R13" s="119">
        <f t="shared" si="3"/>
        <v>0.44117647058823528</v>
      </c>
      <c r="S13" s="116"/>
    </row>
    <row r="14" spans="1:19" s="100" customFormat="1" ht="27.95" customHeight="1" x14ac:dyDescent="0.25">
      <c r="A14" s="116"/>
      <c r="B14" s="116"/>
      <c r="C14" s="110" t="s">
        <v>28</v>
      </c>
      <c r="D14" s="101">
        <v>131</v>
      </c>
      <c r="E14" s="101">
        <v>518</v>
      </c>
      <c r="F14" s="102">
        <f t="shared" si="0"/>
        <v>2.9541984732824429</v>
      </c>
      <c r="G14" s="101">
        <v>2503</v>
      </c>
      <c r="H14" s="109">
        <f t="shared" si="1"/>
        <v>3.8320463320463318</v>
      </c>
      <c r="I14" s="116"/>
      <c r="J14" s="116"/>
      <c r="K14" s="116"/>
      <c r="L14" s="116"/>
      <c r="M14" s="110" t="s">
        <v>28</v>
      </c>
      <c r="N14" s="117">
        <v>337</v>
      </c>
      <c r="O14" s="117">
        <v>1588</v>
      </c>
      <c r="P14" s="118">
        <f t="shared" si="2"/>
        <v>3.7121661721068251</v>
      </c>
      <c r="Q14" s="117">
        <v>2503</v>
      </c>
      <c r="R14" s="119">
        <f t="shared" si="3"/>
        <v>0.57619647355163728</v>
      </c>
      <c r="S14" s="116"/>
    </row>
    <row r="15" spans="1:19" s="100" customFormat="1" ht="27.95" customHeight="1" x14ac:dyDescent="0.25">
      <c r="A15" s="116"/>
      <c r="B15" s="116"/>
      <c r="C15" s="110" t="s">
        <v>24</v>
      </c>
      <c r="D15" s="101">
        <v>263</v>
      </c>
      <c r="E15" s="101">
        <v>2240</v>
      </c>
      <c r="F15" s="102">
        <f t="shared" si="0"/>
        <v>7.5171102661596958</v>
      </c>
      <c r="G15" s="101">
        <v>12365</v>
      </c>
      <c r="H15" s="109">
        <f t="shared" si="1"/>
        <v>4.5200892857142856</v>
      </c>
      <c r="I15" s="116"/>
      <c r="J15" s="116"/>
      <c r="K15" s="116"/>
      <c r="L15" s="116"/>
      <c r="M15" s="110" t="s">
        <v>24</v>
      </c>
      <c r="N15" s="117">
        <v>1215</v>
      </c>
      <c r="O15" s="117">
        <v>6830</v>
      </c>
      <c r="P15" s="118">
        <f t="shared" si="2"/>
        <v>4.6213991769547329</v>
      </c>
      <c r="Q15" s="117">
        <v>12365</v>
      </c>
      <c r="R15" s="119">
        <f>(Q15-O15)/O15</f>
        <v>0.81039531478770133</v>
      </c>
      <c r="S15" s="116"/>
    </row>
    <row r="16" spans="1:19" s="100" customFormat="1" ht="27.95" customHeight="1" x14ac:dyDescent="0.25">
      <c r="A16" s="116"/>
      <c r="B16" s="116"/>
      <c r="C16" s="110" t="s">
        <v>30</v>
      </c>
      <c r="D16" s="101">
        <v>49</v>
      </c>
      <c r="E16" s="101">
        <v>61</v>
      </c>
      <c r="F16" s="102">
        <f t="shared" si="0"/>
        <v>0.24489795918367346</v>
      </c>
      <c r="G16" s="101">
        <v>65</v>
      </c>
      <c r="H16" s="109">
        <f t="shared" si="1"/>
        <v>6.5573770491803282E-2</v>
      </c>
      <c r="I16" s="116"/>
      <c r="J16" s="116"/>
      <c r="K16" s="116"/>
      <c r="L16" s="116"/>
      <c r="M16" s="110" t="s">
        <v>30</v>
      </c>
      <c r="N16" s="117">
        <v>51</v>
      </c>
      <c r="O16" s="117">
        <v>62</v>
      </c>
      <c r="P16" s="118">
        <f t="shared" si="2"/>
        <v>0.21568627450980393</v>
      </c>
      <c r="Q16" s="117">
        <v>65</v>
      </c>
      <c r="R16" s="119">
        <f t="shared" si="3"/>
        <v>4.8387096774193547E-2</v>
      </c>
      <c r="S16" s="116"/>
    </row>
    <row r="17" spans="1:19" s="100" customFormat="1" ht="27.95" customHeight="1" x14ac:dyDescent="0.25">
      <c r="A17" s="116"/>
      <c r="B17" s="116"/>
      <c r="C17" s="110" t="s">
        <v>26</v>
      </c>
      <c r="D17" s="101">
        <v>654</v>
      </c>
      <c r="E17" s="101">
        <v>1483</v>
      </c>
      <c r="F17" s="102">
        <f t="shared" si="0"/>
        <v>1.2675840978593271</v>
      </c>
      <c r="G17" s="101">
        <v>4298</v>
      </c>
      <c r="H17" s="109">
        <f t="shared" si="1"/>
        <v>1.8981793661496966</v>
      </c>
      <c r="I17" s="116"/>
      <c r="J17" s="116"/>
      <c r="K17" s="116"/>
      <c r="L17" s="116"/>
      <c r="M17" s="110" t="s">
        <v>26</v>
      </c>
      <c r="N17" s="117">
        <v>1187</v>
      </c>
      <c r="O17" s="117">
        <v>3036</v>
      </c>
      <c r="P17" s="118">
        <f t="shared" si="2"/>
        <v>1.5577085088458298</v>
      </c>
      <c r="Q17" s="117">
        <v>4298</v>
      </c>
      <c r="R17" s="119">
        <f t="shared" si="3"/>
        <v>0.41567852437417657</v>
      </c>
      <c r="S17" s="116"/>
    </row>
    <row r="18" spans="1:19" s="100" customFormat="1" ht="27.95" customHeight="1" x14ac:dyDescent="0.25">
      <c r="A18" s="116"/>
      <c r="B18" s="116"/>
      <c r="C18" s="110" t="s">
        <v>25</v>
      </c>
      <c r="D18" s="101">
        <v>1057</v>
      </c>
      <c r="E18" s="101">
        <v>3008</v>
      </c>
      <c r="F18" s="102">
        <f t="shared" si="0"/>
        <v>1.8457899716177861</v>
      </c>
      <c r="G18" s="101">
        <v>8042</v>
      </c>
      <c r="H18" s="109">
        <f t="shared" si="1"/>
        <v>1.6735372340425532</v>
      </c>
      <c r="I18" s="116"/>
      <c r="J18" s="116"/>
      <c r="K18" s="116"/>
      <c r="L18" s="116"/>
      <c r="M18" s="110" t="s">
        <v>25</v>
      </c>
      <c r="N18" s="117">
        <v>1947</v>
      </c>
      <c r="O18" s="117">
        <v>5996</v>
      </c>
      <c r="P18" s="118">
        <f t="shared" si="2"/>
        <v>2.0796096558808421</v>
      </c>
      <c r="Q18" s="117">
        <v>8042</v>
      </c>
      <c r="R18" s="119">
        <f t="shared" si="3"/>
        <v>0.34122748498999333</v>
      </c>
      <c r="S18" s="116"/>
    </row>
    <row r="19" spans="1:19" s="100" customFormat="1" ht="27.95" customHeight="1" x14ac:dyDescent="0.25">
      <c r="A19" s="116"/>
      <c r="B19" s="116"/>
      <c r="C19" s="110" t="s">
        <v>41</v>
      </c>
      <c r="D19" s="101">
        <v>86</v>
      </c>
      <c r="E19" s="101">
        <v>611</v>
      </c>
      <c r="F19" s="102">
        <f t="shared" si="0"/>
        <v>6.1046511627906979</v>
      </c>
      <c r="G19" s="101">
        <v>5837</v>
      </c>
      <c r="H19" s="109">
        <f t="shared" si="1"/>
        <v>8.5531914893617014</v>
      </c>
      <c r="I19" s="116"/>
      <c r="J19" s="116"/>
      <c r="K19" s="116"/>
      <c r="L19" s="116"/>
      <c r="M19" s="110" t="s">
        <v>41</v>
      </c>
      <c r="N19" s="117">
        <v>259</v>
      </c>
      <c r="O19" s="117">
        <v>3320</v>
      </c>
      <c r="P19" s="118">
        <f t="shared" si="2"/>
        <v>11.818532818532818</v>
      </c>
      <c r="Q19" s="117">
        <v>5837</v>
      </c>
      <c r="R19" s="119">
        <f t="shared" si="3"/>
        <v>0.75813253012048187</v>
      </c>
      <c r="S19" s="116"/>
    </row>
    <row r="20" spans="1:19" s="100" customFormat="1" ht="27.95" customHeight="1" x14ac:dyDescent="0.25">
      <c r="A20" s="116"/>
      <c r="B20" s="116"/>
      <c r="C20" s="110" t="s">
        <v>42</v>
      </c>
      <c r="D20" s="101">
        <v>9</v>
      </c>
      <c r="E20" s="101">
        <v>22</v>
      </c>
      <c r="F20" s="102">
        <f t="shared" si="0"/>
        <v>1.4444444444444444</v>
      </c>
      <c r="G20" s="101">
        <v>385</v>
      </c>
      <c r="H20" s="109">
        <f t="shared" si="1"/>
        <v>16.5</v>
      </c>
      <c r="I20" s="116"/>
      <c r="J20" s="116"/>
      <c r="K20" s="116"/>
      <c r="L20" s="116"/>
      <c r="M20" s="110" t="s">
        <v>42</v>
      </c>
      <c r="N20" s="117">
        <v>20</v>
      </c>
      <c r="O20" s="117">
        <v>223</v>
      </c>
      <c r="P20" s="118">
        <f t="shared" si="2"/>
        <v>10.15</v>
      </c>
      <c r="Q20" s="117">
        <v>385</v>
      </c>
      <c r="R20" s="119">
        <f t="shared" si="3"/>
        <v>0.726457399103139</v>
      </c>
      <c r="S20" s="116"/>
    </row>
    <row r="21" spans="1:19" s="100" customFormat="1" ht="27.95" customHeight="1" x14ac:dyDescent="0.25">
      <c r="A21" s="116"/>
      <c r="B21" s="116"/>
      <c r="C21" s="110" t="s">
        <v>43</v>
      </c>
      <c r="D21" s="101">
        <v>12</v>
      </c>
      <c r="E21" s="101">
        <v>31</v>
      </c>
      <c r="F21" s="102">
        <f t="shared" si="0"/>
        <v>1.5833333333333333</v>
      </c>
      <c r="G21" s="101">
        <v>356</v>
      </c>
      <c r="H21" s="109">
        <f t="shared" si="1"/>
        <v>10.483870967741936</v>
      </c>
      <c r="I21" s="116"/>
      <c r="J21" s="116"/>
      <c r="K21" s="116"/>
      <c r="L21" s="116"/>
      <c r="M21" s="110" t="s">
        <v>43</v>
      </c>
      <c r="N21" s="117">
        <v>26</v>
      </c>
      <c r="O21" s="117">
        <v>147</v>
      </c>
      <c r="P21" s="118">
        <f t="shared" si="2"/>
        <v>4.6538461538461542</v>
      </c>
      <c r="Q21" s="117">
        <v>356</v>
      </c>
      <c r="R21" s="119">
        <f t="shared" si="3"/>
        <v>1.4217687074829932</v>
      </c>
      <c r="S21" s="116"/>
    </row>
    <row r="22" spans="1:19" s="100" customFormat="1" ht="27.95" customHeight="1" x14ac:dyDescent="0.25">
      <c r="A22" s="116"/>
      <c r="B22" s="116"/>
      <c r="C22" s="110" t="s">
        <v>44</v>
      </c>
      <c r="D22" s="101">
        <v>60</v>
      </c>
      <c r="E22" s="101">
        <v>805</v>
      </c>
      <c r="F22" s="102">
        <f t="shared" si="0"/>
        <v>12.416666666666666</v>
      </c>
      <c r="G22" s="101">
        <v>2626</v>
      </c>
      <c r="H22" s="109">
        <f t="shared" si="1"/>
        <v>2.2621118012422361</v>
      </c>
      <c r="I22" s="116"/>
      <c r="J22" s="116"/>
      <c r="K22" s="116"/>
      <c r="L22" s="116"/>
      <c r="M22" s="110" t="s">
        <v>44</v>
      </c>
      <c r="N22" s="117">
        <v>454</v>
      </c>
      <c r="O22" s="117">
        <v>1771</v>
      </c>
      <c r="P22" s="118">
        <f t="shared" si="2"/>
        <v>2.9008810572687223</v>
      </c>
      <c r="Q22" s="117">
        <v>2626</v>
      </c>
      <c r="R22" s="119">
        <f t="shared" si="3"/>
        <v>0.48277809147374362</v>
      </c>
      <c r="S22" s="116"/>
    </row>
    <row r="23" spans="1:19" s="100" customFormat="1" ht="27.95" customHeight="1" x14ac:dyDescent="0.25">
      <c r="A23" s="116"/>
      <c r="B23" s="116"/>
      <c r="C23" s="110" t="s">
        <v>29</v>
      </c>
      <c r="D23" s="101">
        <v>486</v>
      </c>
      <c r="E23" s="101">
        <v>2276</v>
      </c>
      <c r="F23" s="102">
        <f t="shared" si="0"/>
        <v>3.6831275720164611</v>
      </c>
      <c r="G23" s="101">
        <v>15743</v>
      </c>
      <c r="H23" s="109">
        <f t="shared" si="1"/>
        <v>5.9169595782073809</v>
      </c>
      <c r="I23" s="116"/>
      <c r="J23" s="116"/>
      <c r="K23" s="116"/>
      <c r="L23" s="116"/>
      <c r="M23" s="110" t="s">
        <v>29</v>
      </c>
      <c r="N23" s="117">
        <v>1216</v>
      </c>
      <c r="O23" s="117">
        <v>7905</v>
      </c>
      <c r="P23" s="118">
        <f t="shared" si="2"/>
        <v>5.5008223684210522</v>
      </c>
      <c r="Q23" s="117">
        <v>15743</v>
      </c>
      <c r="R23" s="119">
        <f t="shared" si="3"/>
        <v>0.99152435167615438</v>
      </c>
      <c r="S23" s="116"/>
    </row>
    <row r="24" spans="1:19" s="100" customFormat="1" ht="27.95" customHeight="1" x14ac:dyDescent="0.25">
      <c r="A24" s="116"/>
      <c r="B24" s="116"/>
      <c r="C24" s="110" t="s">
        <v>142</v>
      </c>
      <c r="D24" s="101">
        <v>36</v>
      </c>
      <c r="E24" s="101">
        <v>138</v>
      </c>
      <c r="F24" s="102">
        <f t="shared" si="0"/>
        <v>2.8333333333333335</v>
      </c>
      <c r="G24" s="101">
        <v>1558</v>
      </c>
      <c r="H24" s="109">
        <f t="shared" si="1"/>
        <v>10.289855072463768</v>
      </c>
      <c r="I24" s="116"/>
      <c r="J24" s="116"/>
      <c r="K24" s="116"/>
      <c r="L24" s="116"/>
      <c r="M24" s="110" t="s">
        <v>142</v>
      </c>
      <c r="N24" s="117">
        <v>44</v>
      </c>
      <c r="O24" s="117">
        <v>938</v>
      </c>
      <c r="P24" s="118">
        <f t="shared" si="2"/>
        <v>20.318181818181817</v>
      </c>
      <c r="Q24" s="117">
        <v>1558</v>
      </c>
      <c r="R24" s="119">
        <f t="shared" si="3"/>
        <v>0.66098081023454158</v>
      </c>
      <c r="S24" s="116"/>
    </row>
    <row r="25" spans="1:19" s="100" customFormat="1" ht="27.95" customHeight="1" x14ac:dyDescent="0.25">
      <c r="A25" s="116"/>
      <c r="B25" s="116"/>
      <c r="C25" s="110" t="s">
        <v>46</v>
      </c>
      <c r="D25" s="101">
        <v>155</v>
      </c>
      <c r="E25" s="101">
        <v>1055</v>
      </c>
      <c r="F25" s="102">
        <f t="shared" si="0"/>
        <v>5.806451612903226</v>
      </c>
      <c r="G25" s="101">
        <v>2592</v>
      </c>
      <c r="H25" s="109">
        <f t="shared" si="1"/>
        <v>1.456872037914692</v>
      </c>
      <c r="I25" s="116"/>
      <c r="J25" s="116"/>
      <c r="K25" s="116"/>
      <c r="L25" s="116"/>
      <c r="M25" s="110" t="s">
        <v>46</v>
      </c>
      <c r="N25" s="117">
        <v>457</v>
      </c>
      <c r="O25" s="117">
        <v>2020</v>
      </c>
      <c r="P25" s="118">
        <f t="shared" si="2"/>
        <v>3.4201312910284463</v>
      </c>
      <c r="Q25" s="117">
        <v>2592</v>
      </c>
      <c r="R25" s="119">
        <f t="shared" si="3"/>
        <v>0.28316831683168314</v>
      </c>
      <c r="S25" s="116"/>
    </row>
    <row r="26" spans="1:19" s="100" customFormat="1" ht="27.95" customHeight="1" thickBot="1" x14ac:dyDescent="0.3">
      <c r="A26" s="116"/>
      <c r="B26" s="116"/>
      <c r="C26" s="111" t="s">
        <v>47</v>
      </c>
      <c r="D26" s="114">
        <v>91</v>
      </c>
      <c r="E26" s="114">
        <v>426</v>
      </c>
      <c r="F26" s="112">
        <f t="shared" si="0"/>
        <v>3.6813186813186811</v>
      </c>
      <c r="G26" s="114">
        <v>5419</v>
      </c>
      <c r="H26" s="113">
        <f t="shared" si="1"/>
        <v>11.720657276995306</v>
      </c>
      <c r="I26" s="116"/>
      <c r="J26" s="116"/>
      <c r="K26" s="116"/>
      <c r="L26" s="116"/>
      <c r="M26" s="111" t="s">
        <v>47</v>
      </c>
      <c r="N26" s="120">
        <v>204</v>
      </c>
      <c r="O26" s="120">
        <v>2243</v>
      </c>
      <c r="P26" s="121">
        <f t="shared" si="2"/>
        <v>9.9950980392156854</v>
      </c>
      <c r="Q26" s="120">
        <v>5419</v>
      </c>
      <c r="R26" s="122">
        <f t="shared" si="3"/>
        <v>1.4159607668301382</v>
      </c>
      <c r="S26" s="116"/>
    </row>
    <row r="27" spans="1:19" s="115" customFormat="1" x14ac:dyDescent="0.25">
      <c r="D27" s="116"/>
      <c r="E27" s="116"/>
      <c r="F27" s="116"/>
      <c r="G27" s="116"/>
      <c r="H27" s="116"/>
      <c r="N27" s="116"/>
      <c r="O27" s="116"/>
      <c r="P27" s="116"/>
      <c r="Q27" s="116"/>
      <c r="R27" s="116"/>
    </row>
    <row r="28" spans="1:19" s="115" customFormat="1" x14ac:dyDescent="0.25">
      <c r="D28" s="116"/>
      <c r="E28" s="116"/>
      <c r="F28" s="116"/>
      <c r="G28" s="116"/>
      <c r="H28" s="116"/>
      <c r="N28" s="116"/>
      <c r="O28" s="116"/>
      <c r="P28" s="116"/>
      <c r="Q28" s="116"/>
      <c r="R28" s="116"/>
    </row>
    <row r="29" spans="1:19" s="115" customFormat="1" x14ac:dyDescent="0.25">
      <c r="D29" s="116"/>
      <c r="E29" s="116"/>
      <c r="F29" s="116"/>
      <c r="G29" s="116"/>
      <c r="H29" s="116"/>
      <c r="N29" s="116"/>
      <c r="O29" s="116"/>
      <c r="P29" s="116"/>
      <c r="Q29" s="116"/>
      <c r="R29" s="116"/>
    </row>
    <row r="30" spans="1:19" s="115" customFormat="1" x14ac:dyDescent="0.25">
      <c r="D30" s="116"/>
      <c r="E30" s="116"/>
      <c r="F30" s="116"/>
      <c r="G30" s="116"/>
      <c r="H30" s="116"/>
      <c r="N30" s="116"/>
      <c r="O30" s="116"/>
      <c r="P30" s="116"/>
      <c r="Q30" s="116"/>
      <c r="R30" s="116"/>
    </row>
    <row r="31" spans="1:19" s="115" customFormat="1" x14ac:dyDescent="0.25">
      <c r="D31" s="116"/>
      <c r="E31" s="116"/>
      <c r="F31" s="116"/>
      <c r="G31" s="116"/>
      <c r="H31" s="116"/>
      <c r="N31" s="116"/>
      <c r="O31" s="116"/>
      <c r="P31" s="116"/>
      <c r="Q31" s="116"/>
      <c r="R31" s="116"/>
    </row>
    <row r="32" spans="1:19" s="115" customFormat="1" x14ac:dyDescent="0.25">
      <c r="D32" s="116"/>
      <c r="E32" s="116"/>
      <c r="F32" s="116"/>
      <c r="G32" s="116"/>
      <c r="H32" s="116"/>
    </row>
    <row r="33" spans="4:8" s="115" customFormat="1" x14ac:dyDescent="0.25">
      <c r="D33" s="116"/>
      <c r="E33" s="116"/>
      <c r="F33" s="116"/>
      <c r="G33" s="116"/>
      <c r="H33" s="116"/>
    </row>
    <row r="34" spans="4:8" s="115" customFormat="1" x14ac:dyDescent="0.25">
      <c r="D34" s="116"/>
      <c r="E34" s="116"/>
      <c r="F34" s="116"/>
      <c r="G34" s="116"/>
      <c r="H34" s="116"/>
    </row>
    <row r="35" spans="4:8" s="115" customFormat="1" x14ac:dyDescent="0.25">
      <c r="D35" s="116"/>
      <c r="E35" s="116"/>
      <c r="F35" s="116"/>
      <c r="G35" s="116"/>
      <c r="H35" s="116"/>
    </row>
    <row r="36" spans="4:8" s="115" customFormat="1" x14ac:dyDescent="0.25">
      <c r="D36" s="116"/>
      <c r="E36" s="116"/>
      <c r="F36" s="116"/>
      <c r="G36" s="116"/>
      <c r="H36" s="116"/>
    </row>
    <row r="37" spans="4:8" s="115" customFormat="1" x14ac:dyDescent="0.25">
      <c r="D37" s="116"/>
      <c r="E37" s="116"/>
      <c r="F37" s="116"/>
      <c r="G37" s="116"/>
      <c r="H37" s="116"/>
    </row>
    <row r="38" spans="4:8" s="115" customFormat="1" x14ac:dyDescent="0.25">
      <c r="D38" s="116"/>
      <c r="E38" s="116"/>
      <c r="F38" s="116"/>
      <c r="G38" s="116"/>
      <c r="H38" s="116"/>
    </row>
    <row r="39" spans="4:8" s="115" customFormat="1" x14ac:dyDescent="0.25">
      <c r="D39" s="116"/>
      <c r="E39" s="116"/>
      <c r="F39" s="116"/>
      <c r="G39" s="116"/>
      <c r="H39" s="116"/>
    </row>
    <row r="40" spans="4:8" s="115" customFormat="1" x14ac:dyDescent="0.25">
      <c r="D40" s="116"/>
      <c r="E40" s="116"/>
      <c r="F40" s="116"/>
      <c r="G40" s="116"/>
      <c r="H40" s="116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77" t="s">
        <v>31</v>
      </c>
      <c r="I1" s="88" t="s">
        <v>137</v>
      </c>
      <c r="J1" s="88" t="s">
        <v>138</v>
      </c>
      <c r="K1" s="90" t="s">
        <v>18</v>
      </c>
      <c r="L1" s="91" t="s">
        <v>139</v>
      </c>
      <c r="M1" s="91" t="s">
        <v>111</v>
      </c>
      <c r="N1" s="91" t="s">
        <v>112</v>
      </c>
      <c r="O1" s="78" t="s">
        <v>140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81" t="s">
        <v>51</v>
      </c>
      <c r="I2" s="89">
        <v>3075646</v>
      </c>
      <c r="J2" s="88">
        <v>200</v>
      </c>
      <c r="K2" s="92" t="s">
        <v>20</v>
      </c>
      <c r="L2" s="93">
        <v>96988</v>
      </c>
      <c r="M2" s="93">
        <v>2252</v>
      </c>
      <c r="N2" s="93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81" t="s">
        <v>22</v>
      </c>
      <c r="I3" s="89">
        <v>17541141</v>
      </c>
      <c r="J3" s="88">
        <v>307571</v>
      </c>
      <c r="K3" s="92" t="s">
        <v>22</v>
      </c>
      <c r="L3" s="93">
        <v>264956</v>
      </c>
      <c r="M3" s="93">
        <v>5395</v>
      </c>
      <c r="N3" s="93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81" t="s">
        <v>39</v>
      </c>
      <c r="I4" s="89">
        <v>770881</v>
      </c>
      <c r="J4" s="88">
        <v>53219</v>
      </c>
      <c r="K4" s="92" t="s">
        <v>39</v>
      </c>
      <c r="L4" s="93">
        <v>8532</v>
      </c>
      <c r="M4" s="94">
        <v>228</v>
      </c>
      <c r="N4" s="93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81" t="s">
        <v>25</v>
      </c>
      <c r="I5" s="89">
        <v>747610</v>
      </c>
      <c r="J5" s="88">
        <v>203013</v>
      </c>
      <c r="K5" s="92" t="s">
        <v>25</v>
      </c>
      <c r="L5" s="93">
        <v>6175</v>
      </c>
      <c r="M5" s="94">
        <v>177</v>
      </c>
      <c r="N5" s="93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81" t="s">
        <v>21</v>
      </c>
      <c r="I6" s="89">
        <v>1204541</v>
      </c>
      <c r="J6" s="88">
        <v>99633</v>
      </c>
      <c r="K6" s="92" t="s">
        <v>21</v>
      </c>
      <c r="L6" s="93">
        <v>5492</v>
      </c>
      <c r="M6" s="94">
        <v>215</v>
      </c>
      <c r="N6" s="93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81" t="s">
        <v>46</v>
      </c>
      <c r="I7" s="89">
        <v>176830</v>
      </c>
      <c r="J7" s="88">
        <v>21571</v>
      </c>
      <c r="K7" s="92" t="s">
        <v>46</v>
      </c>
      <c r="L7" s="93">
        <v>2101</v>
      </c>
      <c r="M7" s="94">
        <v>29</v>
      </c>
      <c r="N7" s="94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81" t="s">
        <v>28</v>
      </c>
      <c r="I8" s="89">
        <v>393531</v>
      </c>
      <c r="J8" s="88">
        <v>89680</v>
      </c>
      <c r="K8" s="92" t="s">
        <v>28</v>
      </c>
      <c r="L8" s="93">
        <v>1627</v>
      </c>
      <c r="M8" s="94">
        <v>59</v>
      </c>
      <c r="N8" s="94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81" t="s">
        <v>26</v>
      </c>
      <c r="I9" s="89">
        <v>664057</v>
      </c>
      <c r="J9" s="88">
        <v>94078</v>
      </c>
      <c r="K9" s="92" t="s">
        <v>26</v>
      </c>
      <c r="L9" s="93">
        <v>3163</v>
      </c>
      <c r="M9" s="94">
        <v>55</v>
      </c>
      <c r="N9" s="93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81" t="s">
        <v>24</v>
      </c>
      <c r="I10" s="89">
        <v>1990338</v>
      </c>
      <c r="J10" s="88">
        <v>148827</v>
      </c>
      <c r="K10" s="92" t="s">
        <v>24</v>
      </c>
      <c r="L10" s="93">
        <v>7187</v>
      </c>
      <c r="M10" s="94">
        <v>131</v>
      </c>
      <c r="N10" s="93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81" t="s">
        <v>44</v>
      </c>
      <c r="I11" s="89">
        <v>365698</v>
      </c>
      <c r="J11" s="88">
        <v>243943</v>
      </c>
      <c r="K11" s="92" t="s">
        <v>44</v>
      </c>
      <c r="L11" s="93">
        <v>1805</v>
      </c>
      <c r="M11" s="94">
        <v>15</v>
      </c>
      <c r="N11" s="94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81" t="s">
        <v>38</v>
      </c>
      <c r="I12" s="89">
        <v>1385961</v>
      </c>
      <c r="J12" s="88">
        <v>78781</v>
      </c>
      <c r="K12" s="92" t="s">
        <v>38</v>
      </c>
      <c r="L12" s="93">
        <v>3649</v>
      </c>
      <c r="M12" s="94">
        <v>49</v>
      </c>
      <c r="N12" s="93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81" t="s">
        <v>27</v>
      </c>
      <c r="I13" s="89">
        <v>3760450</v>
      </c>
      <c r="J13" s="88">
        <v>165321</v>
      </c>
      <c r="K13" s="92" t="s">
        <v>27</v>
      </c>
      <c r="L13" s="93">
        <v>8917</v>
      </c>
      <c r="M13" s="94">
        <v>126</v>
      </c>
      <c r="N13" s="93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133</v>
      </c>
      <c r="F14">
        <v>1612</v>
      </c>
      <c r="G14">
        <f>AVERAGE(F8:F14)</f>
        <v>1575.2857142857142</v>
      </c>
      <c r="H14" s="81" t="s">
        <v>41</v>
      </c>
      <c r="I14" s="89">
        <v>1424397</v>
      </c>
      <c r="J14" s="88">
        <v>155488</v>
      </c>
      <c r="K14" s="92" t="s">
        <v>41</v>
      </c>
      <c r="L14" s="93">
        <v>3510</v>
      </c>
      <c r="M14" s="94">
        <v>47</v>
      </c>
      <c r="N14" s="93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81" t="s">
        <v>29</v>
      </c>
      <c r="I15" s="89">
        <v>3536418</v>
      </c>
      <c r="J15" s="88">
        <v>133007</v>
      </c>
      <c r="K15" s="92" t="s">
        <v>29</v>
      </c>
      <c r="L15" s="93">
        <v>8582</v>
      </c>
      <c r="M15" s="94">
        <v>95</v>
      </c>
      <c r="N15" s="93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81" t="s">
        <v>45</v>
      </c>
      <c r="I16" s="89">
        <v>978313</v>
      </c>
      <c r="J16" s="88">
        <v>136351</v>
      </c>
      <c r="K16" s="92" t="s">
        <v>45</v>
      </c>
      <c r="L16" s="94">
        <v>975</v>
      </c>
      <c r="M16" s="94">
        <v>13</v>
      </c>
      <c r="N16" s="94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81" t="s">
        <v>36</v>
      </c>
      <c r="I17" s="89">
        <v>618994</v>
      </c>
      <c r="J17" s="88">
        <v>224686</v>
      </c>
      <c r="K17" s="92" t="s">
        <v>36</v>
      </c>
      <c r="L17" s="94">
        <v>956</v>
      </c>
      <c r="M17" s="94">
        <v>7</v>
      </c>
      <c r="N17" s="94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81" t="s">
        <v>47</v>
      </c>
      <c r="I18" s="89">
        <v>1694656</v>
      </c>
      <c r="J18" s="88">
        <v>22524</v>
      </c>
      <c r="K18" s="92" t="s">
        <v>47</v>
      </c>
      <c r="L18" s="93">
        <v>2485</v>
      </c>
      <c r="M18" s="94">
        <v>14</v>
      </c>
      <c r="N18" s="93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81" t="s">
        <v>40</v>
      </c>
      <c r="I19" s="89">
        <v>358428</v>
      </c>
      <c r="J19" s="88">
        <v>143440</v>
      </c>
      <c r="K19" s="92" t="s">
        <v>40</v>
      </c>
      <c r="L19" s="94">
        <v>240</v>
      </c>
      <c r="M19" s="94">
        <v>2</v>
      </c>
      <c r="N19" s="94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81" t="s">
        <v>37</v>
      </c>
      <c r="I20" s="89">
        <v>1120801</v>
      </c>
      <c r="J20" s="88">
        <v>88199</v>
      </c>
      <c r="K20" s="92" t="s">
        <v>37</v>
      </c>
      <c r="L20" s="94">
        <v>315</v>
      </c>
      <c r="M20" s="94">
        <v>5</v>
      </c>
      <c r="N20" s="94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81" t="s">
        <v>48</v>
      </c>
      <c r="I21" s="89">
        <v>605193</v>
      </c>
      <c r="J21" s="88">
        <v>72066</v>
      </c>
      <c r="K21" s="92" t="s">
        <v>48</v>
      </c>
      <c r="L21" s="94">
        <v>86</v>
      </c>
      <c r="M21" s="94">
        <v>1</v>
      </c>
      <c r="N21" s="94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81" t="s">
        <v>30</v>
      </c>
      <c r="I22" s="89">
        <v>1261294</v>
      </c>
      <c r="J22" s="88">
        <v>29801</v>
      </c>
      <c r="K22" s="92" t="s">
        <v>30</v>
      </c>
      <c r="L22" s="94">
        <v>74</v>
      </c>
      <c r="M22" s="94">
        <v>2</v>
      </c>
      <c r="N22" s="94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81" t="s">
        <v>42</v>
      </c>
      <c r="I23" s="89">
        <v>781217</v>
      </c>
      <c r="J23" s="88">
        <v>89651</v>
      </c>
      <c r="K23" s="92" t="s">
        <v>42</v>
      </c>
      <c r="L23" s="94">
        <v>223</v>
      </c>
      <c r="M23" s="94">
        <v>1</v>
      </c>
      <c r="N23" s="94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81" t="s">
        <v>35</v>
      </c>
      <c r="I24" s="89">
        <v>415438</v>
      </c>
      <c r="J24" s="88">
        <v>102602</v>
      </c>
      <c r="K24" s="92" t="s">
        <v>35</v>
      </c>
      <c r="L24" s="94">
        <v>67</v>
      </c>
      <c r="M24" s="94">
        <v>0</v>
      </c>
      <c r="N24" s="94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81" t="s">
        <v>43</v>
      </c>
      <c r="I25" s="89">
        <v>508328</v>
      </c>
      <c r="J25" s="88">
        <v>76748</v>
      </c>
      <c r="K25" s="92" t="s">
        <v>43</v>
      </c>
      <c r="L25" s="94">
        <v>156</v>
      </c>
      <c r="M25" s="94">
        <v>0</v>
      </c>
      <c r="N25" s="94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44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44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44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44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44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44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44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44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44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44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116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argentina_gral</vt:lpstr>
      <vt:lpstr>casos_provincias</vt:lpstr>
      <vt:lpstr>Hoja4</vt:lpstr>
      <vt:lpstr>Hoja5</vt:lpstr>
      <vt:lpstr>POBLAC_AMBA</vt:lpstr>
      <vt:lpstr>UTI</vt:lpstr>
      <vt:lpstr>Hoja1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2020-10-26T23:23:17Z</dcterms:modified>
</cp:coreProperties>
</file>